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925" yWindow="65236" windowWidth="10845" windowHeight="8115" tabRatio="730" activeTab="3"/>
  </bookViews>
  <sheets>
    <sheet name="Metas inversión 881" sheetId="1" r:id="rId1"/>
    <sheet name="Actividades inversión 881" sheetId="2" r:id="rId2"/>
    <sheet name="Metas gestión" sheetId="3" r:id="rId3"/>
    <sheet name="Actividades gestión" sheetId="4" r:id="rId4"/>
  </sheets>
  <externalReferences>
    <externalReference r:id="rId7"/>
    <externalReference r:id="rId8"/>
  </externalReferences>
  <definedNames>
    <definedName name="_xlnm._FilterDatabase" localSheetId="3" hidden="1">'Actividades gestión'!$A$3:$V$3</definedName>
    <definedName name="_xlnm._FilterDatabase" localSheetId="1" hidden="1">'Actividades inversión 881'!$A$13:$AU$41</definedName>
    <definedName name="_xlnm._FilterDatabase" localSheetId="0" hidden="1">'Metas inversión 881'!$A$15:$AA$127</definedName>
    <definedName name="_xlnm.Print_Area" localSheetId="2">'Metas gestión'!#REF!</definedName>
    <definedName name="_xlnm.Print_Area" localSheetId="0">'Metas inversión 881'!#REF!</definedName>
  </definedNames>
  <calcPr fullCalcOnLoad="1"/>
</workbook>
</file>

<file path=xl/comments1.xml><?xml version="1.0" encoding="utf-8"?>
<comments xmlns="http://schemas.openxmlformats.org/spreadsheetml/2006/main">
  <authors>
    <author>sjgomez</author>
    <author>lmpineda</author>
    <author>Gomez Gomez, Sandra Janet</author>
  </authors>
  <commentList>
    <comment ref="O16" authorId="0">
      <text>
        <r>
          <rPr>
            <b/>
            <sz val="9"/>
            <rFont val="Tahoma"/>
            <family val="2"/>
          </rPr>
          <t>sjgomez:</t>
        </r>
        <r>
          <rPr>
            <sz val="9"/>
            <rFont val="Tahoma"/>
            <family val="2"/>
          </rPr>
          <t xml:space="preserve">
incremental</t>
        </r>
      </text>
    </comment>
    <comment ref="O32" authorId="0">
      <text>
        <r>
          <rPr>
            <b/>
            <sz val="9"/>
            <rFont val="Tahoma"/>
            <family val="2"/>
          </rPr>
          <t>sjgomez:</t>
        </r>
        <r>
          <rPr>
            <sz val="9"/>
            <rFont val="Tahoma"/>
            <family val="2"/>
          </rPr>
          <t xml:space="preserve">
constante</t>
        </r>
      </text>
    </comment>
    <comment ref="O48" authorId="0">
      <text>
        <r>
          <rPr>
            <b/>
            <sz val="9"/>
            <rFont val="Tahoma"/>
            <family val="2"/>
          </rPr>
          <t>sjgomez:</t>
        </r>
        <r>
          <rPr>
            <sz val="9"/>
            <rFont val="Tahoma"/>
            <family val="2"/>
          </rPr>
          <t xml:space="preserve">
incremental</t>
        </r>
      </text>
    </comment>
    <comment ref="O64" authorId="0">
      <text>
        <r>
          <rPr>
            <b/>
            <sz val="9"/>
            <rFont val="Tahoma"/>
            <family val="2"/>
          </rPr>
          <t>sjgomez:</t>
        </r>
        <r>
          <rPr>
            <sz val="9"/>
            <rFont val="Tahoma"/>
            <family val="2"/>
          </rPr>
          <t xml:space="preserve">
incremental</t>
        </r>
      </text>
    </comment>
    <comment ref="Z64" authorId="1">
      <text>
        <r>
          <rPr>
            <b/>
            <sz val="9"/>
            <rFont val="Tahoma"/>
            <family val="2"/>
          </rPr>
          <t>lmpineda:</t>
        </r>
        <r>
          <rPr>
            <sz val="9"/>
            <rFont val="Tahoma"/>
            <family val="2"/>
          </rPr>
          <t xml:space="preserve">
ACCIONES ANTES
• Identificación de Amenazas en salud; Como hay una caracterización inicial, establecida en la realización del plan, solo se hace actualización posterior a la ocurrencia del evento y si hay eventos y/o acciones relevantes para incluirlas cumplimiento 100%
• Disposición de recursos en salud: La ubicación de los recursos en salud se establece mediante estudio previo de necesidades de recursos, cumplimiento 100%
• Disposición de Sistemas de comunicaciones: El sistema de comunicaciones ya está dispuesto no se realizan pruebas de propagación previas a la utilizacion durante el día sin carro, cumplimiento100%
• Evaluación del Plan: Reunión previa de los referentes dispuestos, cumplimiento100%
• Difusión del Plan de Respuesta: El proceso de difusión se realiza solo con el nivel directivo, debe socializarse para el conocimiento nivel operativo, cumplimiento  50%
• Capacitación previa de la Red Hospitalaria: El proceso de re inducción del personal frente al Plan debe reforzarse, cumplimiento 50%
• Evaluación de la adherencia Institucional: El despliegue solo de hizo con el personal de Gestión del Riesgo, Centro Operativo y Salud Pública en Emergencias, cumplimiento 100%
• Actualización de Plan de contingencia: Realizado por Coordinador de Gestión del Riesgo, cumplimiento 100%
• 
ACCIONES DURANTE
 Activación del SEM a través del 123 frente a situaciones identificadas: Se realiza mediante protocolos del NUSE 123, cumplimiento 100%
 Activación de cadena de llamadas por incidentes: Existe una activación asimétrica de cadena de llamadas desde el Centro Operativo, cumplimiento 100%
 Movilización del recurso o Equipo de Intervención  al sitio para verificar y evaluar la situación: Se realiza posterior a activación de línea de Emergencias y/o medios alternos de la red Distrital, cumplimiento 100%
 Ubicación de Puestos de Mando Unificado (PMU): Según lo establecido por la Administración Distrital, cumplimiento100%
 Ubicación de recursos humano: Según lo establecido por el Plan de Contingencias, cumplimiento 100%
 Ubicación de ambulancias: Según lo establecido por el Plan de Contingencias, cumplimiento 100%.
 Inicio de actividades de respuesta operativas: Según lo establecido por el Plan de Contingencias, cumplimiento 100%.
 Activación de Red Hospitalaria: Se realiza mediante declaratoria de emergencias distrital,  cumplimiento 100%.
 Atención de pacientes en Red Hospitalaria: Según necesidad y dado por el Plan de Contingencias,  100%.
 Recolección y reporte al COE - PMU, c/2 h casos y situaciones de emergencia  atendidas por ambulancias. No se realiza todas las veces por el personal operativo, cumplimiento 50%. 
ACCIONES DESPUES
 Consolidación de datos: La consolidación de datos se realizó por parte de la DCRUE de manera aislada, cumplimiento 100 %
 Briefing final y Evaluación de la respuesta institucional: Faltó estandarizar que se realice todas las veces la Evaluación de la respuesta institucional, cumplimiento 100 %,
 Seguimiento de incidentes: El seguimiento a los incidentes se realizó con casos con connotación social,  cumplimiento 100 %.
 Socialización del informe del evento: Se realiza con el nivel directivo de la Secretaría
 Inactivación de Red Hospitalaria, cumplimiento 100 %.
 Se realiza según lo establece el plan, cumplimiento 100 %
 Desmovilización de Ambulancias y recurso Humano: Se realiza según lo establece el plan, cumplimiento 100 %
 Coordinador reporta al COE Distrital casos atendidos: Se realiza según lo establece el plan, cumplimiento 100 %
 Proyección de acciones para el siguiente periodo: Se hace a demanda, cumplimiento 100 %.
</t>
        </r>
      </text>
    </comment>
    <comment ref="O80" authorId="0">
      <text>
        <r>
          <rPr>
            <b/>
            <sz val="9"/>
            <rFont val="Tahoma"/>
            <family val="2"/>
          </rPr>
          <t>sjgomez:</t>
        </r>
        <r>
          <rPr>
            <sz val="9"/>
            <rFont val="Tahoma"/>
            <family val="2"/>
          </rPr>
          <t xml:space="preserve">
incremental</t>
        </r>
      </text>
    </comment>
    <comment ref="Z80" authorId="1">
      <text>
        <r>
          <rPr>
            <b/>
            <sz val="9"/>
            <rFont val="Tahoma"/>
            <family val="2"/>
          </rPr>
          <t>lmpineda:</t>
        </r>
        <r>
          <rPr>
            <sz val="9"/>
            <rFont val="Tahoma"/>
            <family val="2"/>
          </rPr>
          <t xml:space="preserve">
las dificultadaes son estructurales </t>
        </r>
      </text>
    </comment>
    <comment ref="O96" authorId="0">
      <text>
        <r>
          <rPr>
            <b/>
            <sz val="9"/>
            <rFont val="Tahoma"/>
            <family val="2"/>
          </rPr>
          <t>sjgomez:</t>
        </r>
        <r>
          <rPr>
            <sz val="9"/>
            <rFont val="Tahoma"/>
            <family val="2"/>
          </rPr>
          <t xml:space="preserve">
suma</t>
        </r>
      </text>
    </comment>
    <comment ref="O112" authorId="0">
      <text>
        <r>
          <rPr>
            <b/>
            <sz val="9"/>
            <rFont val="Tahoma"/>
            <family val="2"/>
          </rPr>
          <t>sjgomez:</t>
        </r>
        <r>
          <rPr>
            <sz val="9"/>
            <rFont val="Tahoma"/>
            <family val="2"/>
          </rPr>
          <t xml:space="preserve">
incremental</t>
        </r>
      </text>
    </comment>
    <comment ref="P112" authorId="2">
      <text>
        <r>
          <rPr>
            <sz val="9"/>
            <rFont val="Tahoma"/>
            <family val="2"/>
          </rPr>
          <t>87,5%.  Este porcentaje sale de la evaluación de los planes hospitalarios de emergencias de las 22 ESE</t>
        </r>
      </text>
    </comment>
    <comment ref="Y112" authorId="1">
      <text>
        <r>
          <rPr>
            <b/>
            <sz val="9"/>
            <rFont val="Tahoma"/>
            <family val="2"/>
          </rPr>
          <t>lmpineda:</t>
        </r>
        <r>
          <rPr>
            <sz val="9"/>
            <rFont val="Tahoma"/>
            <family val="2"/>
          </rPr>
          <t xml:space="preserve">
La medicion del indicador es semestral. </t>
        </r>
      </text>
    </comment>
    <comment ref="Z112" authorId="1">
      <text>
        <r>
          <rPr>
            <b/>
            <sz val="9"/>
            <rFont val="Tahoma"/>
            <family val="2"/>
          </rPr>
          <t>lmpineda:</t>
        </r>
        <r>
          <rPr>
            <sz val="9"/>
            <rFont val="Tahoma"/>
            <family val="2"/>
          </rPr>
          <t xml:space="preserve">
Estas dificultades son estructurales no cambian </t>
        </r>
      </text>
    </comment>
  </commentList>
</comments>
</file>

<file path=xl/comments2.xml><?xml version="1.0" encoding="utf-8"?>
<comments xmlns="http://schemas.openxmlformats.org/spreadsheetml/2006/main">
  <authors>
    <author>sjgomez</author>
    <author>lmpineda</author>
    <author>Myriam Cecilia Samac? Rodr?guez</author>
  </authors>
  <commentList>
    <comment ref="K14" authorId="0">
      <text>
        <r>
          <rPr>
            <b/>
            <sz val="9"/>
            <rFont val="Tahoma"/>
            <family val="2"/>
          </rPr>
          <t>sjgomez:</t>
        </r>
        <r>
          <rPr>
            <sz val="9"/>
            <rFont val="Tahoma"/>
            <family val="2"/>
          </rPr>
          <t xml:space="preserve">
incremental</t>
        </r>
      </text>
    </comment>
    <comment ref="U14" authorId="0">
      <text>
        <r>
          <rPr>
            <b/>
            <sz val="9"/>
            <rFont val="Tahoma"/>
            <family val="2"/>
          </rPr>
          <t>sjgomez:</t>
        </r>
        <r>
          <rPr>
            <sz val="9"/>
            <rFont val="Tahoma"/>
            <family val="2"/>
          </rPr>
          <t xml:space="preserve">
revisar todas la definitivas. Durante los meses de enero y febrero no se realizó ninguna modificiación, por tanto el valor del ppto definitivo debe permanecer igual</t>
        </r>
      </text>
    </comment>
    <comment ref="K15" authorId="0">
      <text>
        <r>
          <rPr>
            <b/>
            <sz val="9"/>
            <rFont val="Tahoma"/>
            <family val="2"/>
          </rPr>
          <t>sjgomez:</t>
        </r>
        <r>
          <rPr>
            <sz val="9"/>
            <rFont val="Tahoma"/>
            <family val="2"/>
          </rPr>
          <t xml:space="preserve">
suma</t>
        </r>
      </text>
    </comment>
    <comment ref="S15" authorId="1">
      <text>
        <r>
          <rPr>
            <b/>
            <sz val="9"/>
            <rFont val="Tahoma"/>
            <family val="2"/>
          </rPr>
          <t>lmpineda:</t>
        </r>
        <r>
          <rPr>
            <sz val="9"/>
            <rFont val="Tahoma"/>
            <family val="2"/>
          </rPr>
          <t xml:space="preserve">
  estas son actividades continuas </t>
        </r>
      </text>
    </comment>
    <comment ref="K16" authorId="0">
      <text>
        <r>
          <rPr>
            <b/>
            <sz val="9"/>
            <rFont val="Tahoma"/>
            <family val="2"/>
          </rPr>
          <t>sjgomez:</t>
        </r>
        <r>
          <rPr>
            <sz val="9"/>
            <rFont val="Tahoma"/>
            <family val="2"/>
          </rPr>
          <t xml:space="preserve">
suma</t>
        </r>
      </text>
    </comment>
    <comment ref="K17" authorId="0">
      <text>
        <r>
          <rPr>
            <b/>
            <sz val="9"/>
            <rFont val="Tahoma"/>
            <family val="2"/>
          </rPr>
          <t>sjgomez:</t>
        </r>
        <r>
          <rPr>
            <sz val="9"/>
            <rFont val="Tahoma"/>
            <family val="2"/>
          </rPr>
          <t xml:space="preserve">
suma</t>
        </r>
      </text>
    </comment>
    <comment ref="K18" authorId="0">
      <text>
        <r>
          <rPr>
            <b/>
            <sz val="9"/>
            <rFont val="Tahoma"/>
            <family val="2"/>
          </rPr>
          <t>sjgomez:</t>
        </r>
        <r>
          <rPr>
            <sz val="9"/>
            <rFont val="Tahoma"/>
            <family val="2"/>
          </rPr>
          <t xml:space="preserve">
suma</t>
        </r>
      </text>
    </comment>
    <comment ref="K19" authorId="0">
      <text>
        <r>
          <rPr>
            <b/>
            <sz val="9"/>
            <rFont val="Tahoma"/>
            <family val="2"/>
          </rPr>
          <t>sjgomez:</t>
        </r>
        <r>
          <rPr>
            <sz val="9"/>
            <rFont val="Tahoma"/>
            <family val="2"/>
          </rPr>
          <t xml:space="preserve">
suma</t>
        </r>
      </text>
    </comment>
    <comment ref="S19" authorId="2">
      <text>
        <r>
          <rPr>
            <b/>
            <sz val="9"/>
            <rFont val="Tahoma"/>
            <family val="2"/>
          </rPr>
          <t>Myriam Cecilia Samacá Rodríguez:</t>
        </r>
        <r>
          <rPr>
            <sz val="9"/>
            <rFont val="Tahoma"/>
            <family val="2"/>
          </rPr>
          <t xml:space="preserve">
Reconfirmar con Wendy si esta información corresponde al mes de mayo</t>
        </r>
      </text>
    </comment>
    <comment ref="T19" authorId="1">
      <text>
        <r>
          <rPr>
            <b/>
            <sz val="9"/>
            <rFont val="Tahoma"/>
            <family val="2"/>
          </rPr>
          <t>lmpineda:</t>
        </r>
        <r>
          <rPr>
            <sz val="9"/>
            <rFont val="Tahoma"/>
            <family val="2"/>
          </rPr>
          <t xml:space="preserve">
- A la fecha se cuenta con contratos legalizados por $20.935 millones con las ESE, sin embargo para garantizar la operación del 100% se proyecto la necesidad de               $ 28.456 millones encontrándose un déficit presupuestal por $7.521 millones, lo que representa que los hospitales  Hospital Meissen, Hospital Rafael Uribe Uribe Hospital Centro Oriente, Hospital Simón Bolívar, Hospital Santa Clara no cuentan con recursos financieros lo que representa aproximadamente 44 unidades móviles. </t>
        </r>
      </text>
    </comment>
    <comment ref="K21" authorId="0">
      <text>
        <r>
          <rPr>
            <b/>
            <sz val="9"/>
            <rFont val="Tahoma"/>
            <family val="2"/>
          </rPr>
          <t>sjgomez:</t>
        </r>
        <r>
          <rPr>
            <sz val="9"/>
            <rFont val="Tahoma"/>
            <family val="2"/>
          </rPr>
          <t xml:space="preserve">
constante</t>
        </r>
      </text>
    </comment>
    <comment ref="K22" authorId="0">
      <text>
        <r>
          <rPr>
            <b/>
            <sz val="9"/>
            <rFont val="Tahoma"/>
            <family val="2"/>
          </rPr>
          <t>DPS:ESTA PROGRAMACIÓN SE PLANTEA CUMPLIR SIEMPRE Y CUANDO EL NUSE REALICE LA IMPLEMENTACIÓN DE LA NUEVA SOLUCLIÓN TECNOLOGICA DE LA LILNEA DE MERGENCIA 123 Y SI SE REALIZA LA CONSECUCIÓN DE RECURSOS PARA LA TERCERA FASE DEL SISTEMA DE RADIOCOMUNICACIONES</t>
        </r>
      </text>
    </comment>
    <comment ref="K24" authorId="0">
      <text>
        <r>
          <rPr>
            <b/>
            <sz val="9"/>
            <rFont val="Tahoma"/>
            <family val="2"/>
          </rPr>
          <t>sjgomez:</t>
        </r>
        <r>
          <rPr>
            <sz val="9"/>
            <rFont val="Tahoma"/>
            <family val="2"/>
          </rPr>
          <t xml:space="preserve">
constante</t>
        </r>
      </text>
    </comment>
    <comment ref="K25" authorId="0">
      <text>
        <r>
          <rPr>
            <b/>
            <sz val="9"/>
            <rFont val="Tahoma"/>
            <family val="2"/>
          </rPr>
          <t>sjgomez:</t>
        </r>
        <r>
          <rPr>
            <sz val="9"/>
            <rFont val="Tahoma"/>
            <family val="2"/>
          </rPr>
          <t xml:space="preserve">
suma</t>
        </r>
      </text>
    </comment>
    <comment ref="K26" authorId="0">
      <text>
        <r>
          <rPr>
            <b/>
            <sz val="9"/>
            <rFont val="Tahoma"/>
            <family val="2"/>
          </rPr>
          <t>sjgomez:</t>
        </r>
        <r>
          <rPr>
            <sz val="9"/>
            <rFont val="Tahoma"/>
            <family val="2"/>
          </rPr>
          <t xml:space="preserve">
suma</t>
        </r>
      </text>
    </comment>
    <comment ref="K27" authorId="0">
      <text>
        <r>
          <rPr>
            <b/>
            <sz val="9"/>
            <rFont val="Tahoma"/>
            <family val="2"/>
          </rPr>
          <t>sjgomez:</t>
        </r>
        <r>
          <rPr>
            <sz val="9"/>
            <rFont val="Tahoma"/>
            <family val="2"/>
          </rPr>
          <t xml:space="preserve">
incremental</t>
        </r>
      </text>
    </comment>
    <comment ref="K28" authorId="0">
      <text>
        <r>
          <rPr>
            <b/>
            <sz val="9"/>
            <rFont val="Tahoma"/>
            <family val="2"/>
          </rPr>
          <t>sjgomez:</t>
        </r>
        <r>
          <rPr>
            <sz val="9"/>
            <rFont val="Tahoma"/>
            <family val="2"/>
          </rPr>
          <t xml:space="preserve">
suma</t>
        </r>
      </text>
    </comment>
    <comment ref="K30" authorId="0">
      <text>
        <r>
          <rPr>
            <b/>
            <sz val="9"/>
            <rFont val="Tahoma"/>
            <family val="2"/>
          </rPr>
          <t>sjgomez:</t>
        </r>
        <r>
          <rPr>
            <sz val="9"/>
            <rFont val="Tahoma"/>
            <family val="2"/>
          </rPr>
          <t xml:space="preserve">
constante</t>
        </r>
      </text>
    </comment>
    <comment ref="K31" authorId="0">
      <text>
        <r>
          <rPr>
            <b/>
            <sz val="9"/>
            <rFont val="Tahoma"/>
            <family val="2"/>
          </rPr>
          <t>sjgomez:</t>
        </r>
        <r>
          <rPr>
            <sz val="9"/>
            <rFont val="Tahoma"/>
            <family val="2"/>
          </rPr>
          <t xml:space="preserve">
constante</t>
        </r>
      </text>
    </comment>
    <comment ref="K33" authorId="0">
      <text>
        <r>
          <rPr>
            <b/>
            <sz val="9"/>
            <rFont val="Tahoma"/>
            <family val="2"/>
          </rPr>
          <t>sjgomez:</t>
        </r>
        <r>
          <rPr>
            <sz val="9"/>
            <rFont val="Tahoma"/>
            <family val="2"/>
          </rPr>
          <t xml:space="preserve">
constante</t>
        </r>
      </text>
    </comment>
    <comment ref="K34" authorId="0">
      <text>
        <r>
          <rPr>
            <b/>
            <sz val="9"/>
            <rFont val="Tahoma"/>
            <family val="2"/>
          </rPr>
          <t>sjgomez:</t>
        </r>
        <r>
          <rPr>
            <sz val="9"/>
            <rFont val="Tahoma"/>
            <family val="2"/>
          </rPr>
          <t xml:space="preserve">
incremental</t>
        </r>
      </text>
    </comment>
    <comment ref="T34" authorId="1">
      <text>
        <r>
          <rPr>
            <b/>
            <sz val="9"/>
            <rFont val="Tahoma"/>
            <family val="2"/>
          </rPr>
          <t>lmpineda:</t>
        </r>
        <r>
          <rPr>
            <sz val="9"/>
            <rFont val="Tahoma"/>
            <family val="2"/>
          </rPr>
          <t xml:space="preserve">
Se formulo de acuerdo a las acciones establecidas en el POA de la vigencia según las actividades programadas,.</t>
        </r>
      </text>
    </comment>
    <comment ref="K35" authorId="0">
      <text>
        <r>
          <rPr>
            <b/>
            <sz val="9"/>
            <rFont val="Tahoma"/>
            <family val="2"/>
          </rPr>
          <t>sjgomez:</t>
        </r>
        <r>
          <rPr>
            <sz val="9"/>
            <rFont val="Tahoma"/>
            <family val="2"/>
          </rPr>
          <t xml:space="preserve">
suma</t>
        </r>
      </text>
    </comment>
    <comment ref="K37" authorId="0">
      <text>
        <r>
          <rPr>
            <sz val="9"/>
            <rFont val="Tahoma"/>
            <family val="2"/>
          </rPr>
          <t xml:space="preserve">DPS: SE REALIZARAN LAS CAPACITACIONES EN LA SDS. Y A LA COMUNIDAD QUE SE INSCRIBA DE ACUERDO A LA PROGRAMACIÓN DEL GRUPO DE CAPACITACIÓN DEL CRUE
</t>
        </r>
      </text>
    </comment>
    <comment ref="K38" authorId="0">
      <text>
        <r>
          <rPr>
            <b/>
            <sz val="9"/>
            <rFont val="Tahoma"/>
            <family val="2"/>
          </rPr>
          <t>sjgomez:</t>
        </r>
        <r>
          <rPr>
            <sz val="9"/>
            <rFont val="Tahoma"/>
            <family val="2"/>
          </rPr>
          <t xml:space="preserve">
suma</t>
        </r>
      </text>
    </comment>
    <comment ref="K39" authorId="0">
      <text>
        <r>
          <rPr>
            <b/>
            <sz val="9"/>
            <rFont val="Tahoma"/>
            <family val="2"/>
          </rPr>
          <t>sjgomez:</t>
        </r>
        <r>
          <rPr>
            <sz val="9"/>
            <rFont val="Tahoma"/>
            <family val="2"/>
          </rPr>
          <t xml:space="preserve">
suma</t>
        </r>
      </text>
    </comment>
    <comment ref="L39" authorId="1">
      <text>
        <r>
          <rPr>
            <b/>
            <sz val="9"/>
            <rFont val="Tahoma"/>
            <family val="2"/>
          </rPr>
          <t>lmpineda:</t>
        </r>
        <r>
          <rPr>
            <sz val="9"/>
            <rFont val="Tahoma"/>
            <family val="2"/>
          </rPr>
          <t xml:space="preserve">
El dato del comentario sale de la hoja POA INVES convenios</t>
        </r>
      </text>
    </comment>
    <comment ref="K41" authorId="0">
      <text>
        <r>
          <rPr>
            <b/>
            <sz val="9"/>
            <rFont val="Tahoma"/>
            <family val="2"/>
          </rPr>
          <t>sjgomez:</t>
        </r>
        <r>
          <rPr>
            <sz val="9"/>
            <rFont val="Tahoma"/>
            <family val="2"/>
          </rPr>
          <t xml:space="preserve">
suma</t>
        </r>
      </text>
    </comment>
    <comment ref="L41" authorId="1">
      <text>
        <r>
          <rPr>
            <b/>
            <sz val="9"/>
            <rFont val="Tahoma"/>
            <family val="2"/>
          </rPr>
          <t>lmpineda:</t>
        </r>
        <r>
          <rPr>
            <sz val="9"/>
            <rFont val="Tahoma"/>
            <family val="2"/>
          </rPr>
          <t xml:space="preserve">
Fuente Hoja de POA Gestión del Riesgo
</t>
        </r>
      </text>
    </comment>
  </commentList>
</comments>
</file>

<file path=xl/comments3.xml><?xml version="1.0" encoding="utf-8"?>
<comments xmlns="http://schemas.openxmlformats.org/spreadsheetml/2006/main">
  <authors>
    <author>amcardenas</author>
    <author>lmpineda</author>
  </authors>
  <commentList>
    <comment ref="W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X5" authorId="0">
      <text>
        <r>
          <rPr>
            <b/>
            <sz val="9"/>
            <rFont val="Tahoma"/>
            <family val="2"/>
          </rPr>
          <t>amcardenas:</t>
        </r>
        <r>
          <rPr>
            <sz val="9"/>
            <rFont val="Tahoma"/>
            <family val="2"/>
          </rPr>
          <t xml:space="preserve">
estos son cuantitativo y cualitativos pueden ser acumulativos, son los productos de la Dirección
</t>
        </r>
      </text>
    </comment>
    <comment ref="Y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Z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A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 ref="V8" authorId="1">
      <text>
        <r>
          <rPr>
            <b/>
            <sz val="9"/>
            <rFont val="Tahoma"/>
            <family val="2"/>
          </rPr>
          <t>lmpineda:</t>
        </r>
        <r>
          <rPr>
            <sz val="9"/>
            <rFont val="Tahoma"/>
            <family val="2"/>
          </rPr>
          <t xml:space="preserve">
numero</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40" authorId="1">
      <text>
        <r>
          <rPr>
            <sz val="11"/>
            <rFont val="Tahoma"/>
            <family val="2"/>
          </rPr>
          <t>El objetivo es cumplir el 100% durante cada trimestre.</t>
        </r>
      </text>
    </comment>
    <comment ref="S42" authorId="1">
      <text>
        <r>
          <rPr>
            <sz val="11"/>
            <rFont val="Tahoma"/>
            <family val="2"/>
          </rPr>
          <t>El objetivo es cumplir el 100% durante cada trimestre.</t>
        </r>
      </text>
    </comment>
  </commentList>
</comments>
</file>

<file path=xl/sharedStrings.xml><?xml version="1.0" encoding="utf-8"?>
<sst xmlns="http://schemas.openxmlformats.org/spreadsheetml/2006/main" count="1025" uniqueCount="369">
  <si>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</si>
  <si>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</si>
  <si>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</si>
  <si>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</si>
  <si>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</si>
  <si>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</si>
  <si>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</si>
  <si>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</si>
  <si>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</si>
  <si>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</si>
  <si>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</si>
  <si>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</si>
  <si>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</si>
  <si>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</si>
  <si>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</si>
  <si>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</si>
  <si>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</si>
  <si>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</si>
  <si>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</si>
  <si>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</si>
  <si>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</si>
  <si>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</si>
  <si>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</si>
  <si>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</si>
  <si>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</si>
  <si>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</si>
  <si>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</si>
  <si>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</si>
  <si>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</si>
  <si>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</si>
  <si>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</si>
  <si>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</si>
  <si>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</si>
  <si>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</si>
  <si>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</si>
  <si>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CLASIFICACIÓN DE LA ACTIVIDAD</t>
  </si>
  <si>
    <t xml:space="preserve">Objetivo Plan Estrategico de la Entidad </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</si>
  <si>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</si>
  <si>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</si>
  <si>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</si>
  <si>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Territorios saludables y red de salud para la vida desde la diversidad</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</si>
  <si>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</si>
  <si>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</si>
  <si>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Atender al 100% de los incidentes de salud tipificados como críticos, que ingresan a través de la Línea de Emergencias 123, al 2016.</t>
  </si>
  <si>
    <t>Una Bogotá que defiende y fortalece lo público</t>
  </si>
  <si>
    <t>Promoción de la Salud</t>
  </si>
  <si>
    <t>Consolidar un Servicio de Atención a la Ciudadanía, como vía para la promoción y protección del derecho a la salud de los ciudadanos y ciudadanas del Distrito Capital</t>
  </si>
  <si>
    <t>Bogotá decide y protege el derecho fundamental a la salud pública</t>
  </si>
  <si>
    <t>Bogotá decide en salud</t>
  </si>
  <si>
    <t xml:space="preserve">Promover la gestión transparente en la secretaria y en las entidades adscritas, mediante el control social , la implementación de estándares superiores de calidad y la implementación de estrategias de lucha contra la corrupción. </t>
  </si>
  <si>
    <t xml:space="preserve">Incrementar al 90% la proporción de quejas resueltas antes de 14 días, ingresadas al Sistema Distrital de Quejas y Soluciones de la Secretaría Distrital de Salud, al 2016. </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</si>
  <si>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</si>
  <si>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</si>
  <si>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</si>
  <si>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Garantizar el financiamiento del 100% del  Plan Territorial de Salud.</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</si>
  <si>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</si>
  <si>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</si>
  <si>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</si>
  <si>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</si>
  <si>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Porcentaje de incidentes de salud críticos atendidos  que ingresaron por la Línea de Emergencias 123
</t>
  </si>
  <si>
    <t>84% promedio quejas resueltas antes de 14 días. Fuente "Sistema Distrital de Quejas y Soluciones" de Secretaría Distrital de Salud - SDQS - 2011.</t>
  </si>
  <si>
    <t>Porcentaje de quejas en las cuales se adoptan los correctivos requeridos, antes de 14 días.</t>
  </si>
  <si>
    <t xml:space="preserve">Ubicación y traslado secundario de  pacientes criticos y maternas de las solicitudes que ingresan al Centro Regulador de Urgencias y Emergencias. . </t>
  </si>
  <si>
    <t>X</t>
  </si>
  <si>
    <t>Lograr la ubicación  en la red prestadora de servicios de salud del 100% de   pacientes materna y criticos  antes de seis horas.</t>
  </si>
  <si>
    <t>Lograr la respuesta  al 100% de la Emergencias en salud que se presentan en el Distrito.</t>
  </si>
  <si>
    <t xml:space="preserve">Gestionar la respuesta oportuna de los quejas, reclamos , periciones y solicitudes de información de la Dirección CRUE, propendiendo por realizar el tratamiento de las oportunidades de mejoramiento. </t>
  </si>
  <si>
    <t xml:space="preserve">Gestionar la respuesta oportuna de los quejas, reclamos , perticiones y solicitudes de información de la Dirección CRUE, propendiendo por realizar el tratamiento de las oportunidades de mejoramiento. </t>
  </si>
  <si>
    <t>Gestionar la ejecución de recursos asignados a la Dirección Centro Regulador de Urgencias y Emergencias .</t>
  </si>
  <si>
    <t>Implementación del 70% de los subsistemas del Sistema de Emergencias Médicas a nivel Distrital.</t>
  </si>
  <si>
    <t>Contar con 19 sub-zonas de atención prehospitalaria debidamente regionalizadas y mapeadas, al 2016.</t>
  </si>
  <si>
    <t>Gobernanza y Rectoria</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</si>
  <si>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</si>
  <si>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</si>
  <si>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Diseñar e implementar el Plan de Preparación y Respuesta a Incidentes de Gran Magnitud, de responsabilidad del sector, articulado al Plan de Emergencias de Bogotá, al 2016. </t>
  </si>
  <si>
    <t>Capacitar  a 36.000 personas vinculadas a los sectores Salud, Educación y a líderes comunales en el tema de primer respondiente en situaciones de emergencia urgencia.</t>
  </si>
  <si>
    <t>Garantizar que el 100% de Empresas Sociales del Estado cuenten con Planes Hospitalarios de Emergencias formulados y actualizados</t>
  </si>
  <si>
    <t>"Una Bogotá que defiende y fortalece lo público"</t>
  </si>
  <si>
    <t xml:space="preserve"> Gobernanza y Rectoría</t>
  </si>
  <si>
    <t>40%
Año de la linea base . Mayo 2012</t>
  </si>
  <si>
    <t xml:space="preserve">Porcentaje de avance e implementación de los subsistemas del SEM .
</t>
  </si>
  <si>
    <t>6 sub- zonas.
Año de la linea base . Mayo 2012</t>
  </si>
  <si>
    <t xml:space="preserve">Numero de subzonas implementadas para la atención prehospitalaria </t>
  </si>
  <si>
    <t xml:space="preserve">Porcentaje de cumplimiento de la articulación y gestión de los Planes Distritales de Preparación y Respuesta del sector salud en sus tres fases (antes, durante y despues)
Formula,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</si>
  <si>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</si>
  <si>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</si>
  <si>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32,017  lideres comunitarios capacitados en el Curso Primer Respondiente en Salud durante el periodo julio 2008-mayo 2012</t>
  </si>
  <si>
    <t xml:space="preserve">Número de personas entrenadas para dar respuesta a situaciones de urgencias, emergencias y desastres.
</t>
  </si>
  <si>
    <t>44%
Año de la linea base . Diciembre 2011</t>
  </si>
  <si>
    <t xml:space="preserve">Porcentaje de  implementación de los Planes Hospitalarios de Emergencias en la red pública. 
</t>
  </si>
  <si>
    <t xml:space="preserve">Desarrollo de la Migración del Sistema y  del Programa de Mantenimiento Preventivo y Correctivo para el mejoramiento del Sistema de Radiocomunicaciones. </t>
  </si>
  <si>
    <t>Mantenimiento y desarrollo del 100% de las actividades de la Sala Situacional de Urgencias a nivel Ciudad  con  fortalecimiento de los sistemas de información.</t>
  </si>
  <si>
    <t>Diseño e implementaciòn al 100% del Modelo de Operación del Programa Atención Prehospitalaria y  de las Redes de Urgencias en el Distrito Capital.</t>
  </si>
  <si>
    <t xml:space="preserve">Diseño e implementaciòn del 100% del Plan de Vigilancia de la Calidad de los  Subsistemas del Sistema de Emergencias Medicas. </t>
  </si>
  <si>
    <t xml:space="preserve">Diseño y desarrollo de acciones del subsistema de investigación y cooperación del Sistema de Emergencias Médicas-SEM
</t>
  </si>
  <si>
    <t xml:space="preserve">Realizaciòn del 100% de las acciones de  Gestión y administración del Sistema de Emergencias Medicas </t>
  </si>
  <si>
    <t xml:space="preserve">Diseño e implementaciòn de  las 19 subzonas para la atencion del Programa APH , de acuerdo al Modelo de Operación del Programa Atención Prehospitalaria. </t>
  </si>
  <si>
    <t xml:space="preserve">Ampliación y fortalecimiento del Centro Operativo para garantizar la respuesta oportuna a las 19 subzonas para la Atencion del Programa APH.
</t>
  </si>
  <si>
    <t xml:space="preserve">Ampliaciòn del Sistema de Transporte a  160  Vehículos de Emergencias del Programa APH. </t>
  </si>
  <si>
    <t>Diseño e implementaciòn de  la estrategia  de Seguridad del Paciente en la prestación del servicio del Programa  APH</t>
  </si>
  <si>
    <t>Articulación del  Sistema  Integrado de Emergencias y Seguridad ( SIES) con el Numero Unico de Seguridad y Emergencias  (NUSE) para el fortalecimiento del Centro Operativo en comunicación e información.</t>
  </si>
  <si>
    <t>Atenciòn oportuna a los incidentes  criticos que ingresan por la Linea de Emergencias 123, con el recurso humano necesario  en el Centro Operativo.</t>
  </si>
  <si>
    <t xml:space="preserve">Seguimiento y asistencia tecnica en los procesos y procedimientos para la recepción y atenciòn de pacientes en los Servicios de Urgencias de la Red Distrital. </t>
  </si>
  <si>
    <t xml:space="preserve">Evaluaciòn de los Planes de Gestión de Riesgo en Aglomeraciones, Sectores Productivos e Institucionales. </t>
  </si>
  <si>
    <t>Actualización, implementación y evaluación de los  doce (12) Planes de Preparación y Respuesta de orden Distrital.</t>
  </si>
  <si>
    <t xml:space="preserve">Implementaciòn y   seguimiento al  100% del Plan de Respuesta del Sector Salud frente a un Terremoto e incidentes de Gran Magnitud </t>
  </si>
  <si>
    <t xml:space="preserve">Programaciòn y desarrollo   del curso  Primer Respondiente Básico, Salud Mental , Emergencias y Desastres y Prevención de Patologías asociadas a la Urgencia dirigido a 32.000 personas de la comunidad y al sector salud.
</t>
  </si>
  <si>
    <t xml:space="preserve">Programaciòn y desarrollo  de cursos de capacitación y entrenemiento en temas de urgencias, emergencias y desastres dirigido a 4.000 personas de los servicios de urgencias y atencion prehospitalaria. 
</t>
  </si>
  <si>
    <t xml:space="preserve">Estrategias de articulación con el sector educativo para la promociòn,  preparación y prevención de  la comunidad y personal del sector salud frente a incidentes de urgencia, emergencias. </t>
  </si>
  <si>
    <t>Asesoria en el diseño e implementación de Planes Hospitalarios de Emergencias con difusión de la Política de Hospital Seguro a la red prestadora de servicios de salud Distrital.</t>
  </si>
  <si>
    <t>Diseño e implementación al 100% del Modelo de Operación del Programa Atención Prehospitalaria y  de las Redes de Urgencias en el Distrito Capital.</t>
  </si>
  <si>
    <t xml:space="preserve">Diseño e implementación del 100% del Plan de Vigilancia de la Calidad de los  Subsistemas del Sistema de Emergencias Medicas. </t>
  </si>
  <si>
    <t>Diseño y desarrollo de acciones del subsistema de investigación y cooperación del Sistema de Emergencias Médicas-SEM</t>
  </si>
  <si>
    <t xml:space="preserve">Realización del 100% de las acciones de  Gestión y administración del Sistema de Emergencias Medicas </t>
  </si>
  <si>
    <t xml:space="preserve">Diseño e implementación de  las 19 subzonas para la atención del Programa APH , de acuerdo al Modelo de Operación del Programa Atención Prehospitalaria. </t>
  </si>
  <si>
    <t>Ampliación y fortalecimiento del Centro Operativo para garantizar la respuesta oportuna a las 19 subzonas para la Atención del Programa APH.</t>
  </si>
  <si>
    <t xml:space="preserve">Ampliación del Sistema de Transporte a  160  Vehículos de Emergencias del Programa APH. </t>
  </si>
  <si>
    <t>Lograr el 80% de  la   operatividad de los vehiculos  del programa de APH.</t>
  </si>
  <si>
    <t>Diseño e implementación de  la estrategia  de Seguridad del Paciente en la prestación del servicio del Programa  APH</t>
  </si>
  <si>
    <t>Atención oportuna a los incidentes  críticos que ingresan por la Linea de Emergencias 123, con el recurso humano necesario  en el Centro Operativo.</t>
  </si>
  <si>
    <t xml:space="preserve">Seguimiento y asistencia técnica en los procesos y procedimientos para la recepción y atención de pacientes en los Servicios de Urgencias de la Red Distrital. </t>
  </si>
  <si>
    <t xml:space="preserve">Evaluación de los Planes de Gestión de Riesgo en Aglomeraciones, Sectores Productivos e Institucionales. </t>
  </si>
  <si>
    <t xml:space="preserve">Diseño y actualización del  Plan de Respuesta del Sector Salud frente a Incidentes de Gran Magnitud (Terremoto ) </t>
  </si>
  <si>
    <t xml:space="preserve">Implementación y   seguimiento al  100% del Plan de Respuesta del Sector Salud frente a un Terremoto e incidentes de Gran Magnitud </t>
  </si>
  <si>
    <t>Programación y desarrollo   del curso  Primer Respondiente Básico, Salud Mental , Emergencias y Desastres y Prevención de Patologías asociadas a la Urgencia dirigido a 32.000 personas de la comunidad y al sector salud.</t>
  </si>
  <si>
    <t xml:space="preserve">Programación y desarrollo  de cursos de capacitación y entrenamiento en temas de urgencias, emergencias y desastres dirigido a 4.000 personas de los servicios de urgencias y atención prehospitalaria. </t>
  </si>
  <si>
    <t xml:space="preserve">Estrategias de articulación con el sector educativo para la promoción,  preparación y prevención de  la comunidad y personal del sector salud frente a incidentes de urgencia, emergencias. </t>
  </si>
  <si>
    <t>Asesoría en el diseño e implementación de Planes Hospitalarios de Emergencias con difusión de la Política de Hospital Seguro a la red prestadora de servicios de salud Distrital.</t>
  </si>
  <si>
    <t>Adquisición de insumos y elementos que fortalezcan la capacidad de respuesta de atención medica frente a emegencias y desastres.</t>
  </si>
  <si>
    <t>x</t>
  </si>
  <si>
    <t>Porcentaje de avance en la adquisición de insumos y elementos que fortalelzcan la capacidad de respuesta de atención.</t>
  </si>
  <si>
    <t xml:space="preserve">Fecha de diligenciamiento: </t>
  </si>
  <si>
    <t>Nombre de la Direción u Oficina: Dirección de Urgencias y Emergencias en Salud</t>
  </si>
  <si>
    <t>Coordinación y respuesta a las Emergencias del sector salud presentadas en Disrito que ingresan a traves de la Linea 123</t>
  </si>
  <si>
    <t>Programado 2015</t>
  </si>
  <si>
    <t>Ejecutado
2015</t>
  </si>
  <si>
    <t xml:space="preserve">Diseño y actualización del  Plan de Respuesta del Sector Salud frente a Incidentes de Gran Magnitud (Terremoto) 
</t>
  </si>
  <si>
    <t>Sin Linea Base</t>
  </si>
  <si>
    <t>porcentaje de ejecución presupuestal</t>
  </si>
  <si>
    <t>03</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</si>
  <si>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</si>
  <si>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</si>
  <si>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 de avance en las etapas para el mantenimiento de la certificación de la SDS</t>
  </si>
  <si>
    <t>Seguimiento trimestral</t>
  </si>
  <si>
    <t>% de avance en la  implementación de los subsistemas del sistema integrado de gestión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</si>
  <si>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</si>
  <si>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</si>
  <si>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</si>
  <si>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</si>
  <si>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Seguimiento trimestral a partir de 2do trimestre 2015</t>
  </si>
  <si>
    <t>Seguimiento trimestral a partir del 2do trimestre</t>
  </si>
  <si>
    <t xml:space="preserve">Continúan presentándose situaciones de tipo administrativo  que dificultan las actividades y generan reprocesos:
*Falta de continuidad  en el proceso  de contratación de los  profesionales del grupo de gestión del riesgo.
*No disponibilidad de salones ni espacios apropiados para realizar  reuniones, mesas de trabajo o talleres con hospitales, clínicas y otros actores del sistema distrital de gestión de riesgo.
* Alta rotación del talento humano en las ESE y de los referentes de las ARL.
Algunas  ESE han tomado  medidas preventivas y correctivas ante esta situación, como es el  caso de los  hospitales  Occidente de Kennedy y el Sur, que  fortalecieron sus equipos de trabajo, integrando funcionarios de varias dependencias, alcanzando gran avance en sus respectivos documentos.   
</t>
  </si>
  <si>
    <t xml:space="preserve">AVANCES POR SUBSISTEMAS DEL MES DE JUNIO/2015
1. SUBSISTEMA DE PRESTACION DE SERVICIOS
ATENCION PREHOSPITALARIA
Durante el mes de Junio se recibieron un total de 62.195 llamadas de las cuales el  71 % (44.143) correspondieron a llamadas sin despacho y el 29 % (18.052) llamadas con despacho.
En el mes de junio las llamadas sin despacho (44.143) se distribuyeron de la siguiente manera: duplicados (22.856), atendidos (9.102), cancelados (6.932) trasladados por otro (1.042), falsa alarma (78), Broma (36) y en otros (4.097).
De los casos sin despacho la variable de los duplicados es la más relevante con respecto a las demás siendo esta variable constante entre el 52% y 56 % durante el primer semestre.
2. SUBSISTEMA DE TRANSPORTE
Para el año 2015 se tienen contratados 163 vehículos de emergencia y 6 equinos, vinculados al programa con las Empresas Sociales del Estado con móviles públicas y privadas,  para dar continuidad a la prestación del servicio de  Atención Prehospitalaria.
Para el mes de junio de 2015 el número de móviles operativas fue de 132 recursos móviles y 6 equinos.
La accidentabilidad de Los Recursos Móviles para el mes de junio involucro a: 9 recursos móviles.
Equipo de  Comando En Salud:  0
TAB:  8
TAB-R: 0
TAB-SM: 0
TAM: 1
TAMN: 0
VEHICULO LIGERO PARA SALUD MENTAL: 0
VRR: 0
3. SUBSISTEMA DE COMUNICACIONES
Durante el mes de Junio se trabajó en el fortalecimiento de las radio comunicaciones y de la interconectividad de los sistemas para lo cual se han realizado reuniones con el grupo técnico de radiocomunicaciones y de sistemas.
El funcionamiento del actual sistema de radiocomunicaciones continua en un  73%, dado por:
* La funcionalidad de las consolas: 
*Centro de Control:  
Frente a la adquisición de la tercera fase  durante el mes de junio se continuo con los términos de referencia de las necesidades técnicas proyectando la integración e interoperabilidad, se realizó la actualización de los estudios técnicos previos para la tercera fase del sistema de radiocomunicaciones, con ajustes técnicos de acuerdo a la revisión por parte de la Dirección y el Asesor Jurídico de la DUES.
4. RECTORIA DEL SISTEMA DE EMERGENCIAS MÉDICAS 
Dentro del proceso de construcción del Nuevo Modelo del Programa APH se han continuado con las reuniones técnicas con la Fundación Santa fe de Bogota - FSFB y Hospital de Usaquén quien tiene el mayor número de ambulancias para la atención pre Hospitalaria de la Zona 1 (Localidades de Usaquén y Chapinero) articulando tres procesos:    i) Preventivo mediante la caracterización de la población de los riesgos para ECV inicialmente.
ii) Resolutivo con el fortalecimiento de las competencias de las tripulaciones de las ambulancias que prestan el servicio de APH en la zona 1.  
iii) Articulación en la prestación del servicio pre hospitalario y hospitalario en el manejo del paciente de ACV 
iv) Revisión y ajuste a los protocolos de manejo tanto pre hospitalario como hospitalario.
iv) Revisión de estrategias comunicacionales para alertar a la población sobre el actuar ante signos de ECV.
5. GESTION DE RIESGO EN EMERGENCIAS Y DESASTRES 
Durante Junio de  2015 se realizó la revisión de 73 Planes de Primeros Auxilios de eventos de aglomeraciones radicados por los operadores y organizadores de los eventos evaluando las condiciones de prestación de servicio de acuerdo con las competencias asignadas en el Sistema Único de Aglomeraciones de Público Distrital otorgadas a la Secretaria Distrital de Salud.
6. SUBSISTEMA DE INFORMACIÓN.  CONSOLIDACION DE LA INFORMACION
Revisión de los informes del Sistema ProCad de llamadas y despachos del ProCad,  del mes de Junio  del 2015.
 -Condensación de la información (según matrices) de la Base de datos de: ProCad de llamadas y despacho del mes de Junio.
Revisión y condensación de la información (según matrices) de las Bases de datos de Emergencias mes de Junio.
Condensación de la información (según matrices) de la Base de datos de: pacientes ubicados dentro del marco del sistema de referencia y contra referencia.
BOLETINES EPIDEMIOLOGICOS
* Boletín estadístico  de la SDS, elaboración y entrega a Planeación. 
* Boletín epidemiológico  No 44, avance del 50% del análisis de la información de la DUES del primer semestre del 2015.
SISTEMAS DE INFORMACION
• Se ingresa la información de manera permanente por parte del personal a cargo en los diferentes módulos del Sistema de Información SIDCRUE.
• Se administra y se ajustan los diferentes módulos del Sistema de Información SIDCRUE, con el fin de velar por integridad, seguridad y de la información que se ingresa en el Sistema de Información. 
• Se realiza levantamiento de información de procesos y procedimientos de las diferentes áreas de la Dirección de Urgencias y Emergencias. 
• Se trabaja en sesiones de trabajo con personal de ETB (Administradores de Sistema de Información de la Línea NUSE 123 e ingenieros de la Coordinación General del NUSE.
7.  SUBSISTEMA DE CALIDAD
En el marco del seguimiento a la calidad de la prestación del servicio se adelanto: 
Programa Atención Prehospitalaria en Junio 2015: 
1. Seguimiento al cumplimiento de los requisitos que deben cumplir los tripulantes de las unidades móviles en cuanto a competencia del personal. 
2. Seguimiento a:
*. Entrega de programación de turnos.
*. Control de la afiliación y pago de aportes mensuales en el Sistema General de Seguridad Social en Salud.
*. Remuneración de los servicios prestados del personal que integra las tripulaciones
 3. Seguimiento al reemplazo del personal de tripulación de las unidades móviles, en caso de presentarse ausencia del mismo.
4. Seguimiento al cumplimiento de diligenciamiento de la historia clínica o registro de atención y/o traslado del Programa de Atención Prehospitalaria y demás documentos de registro que tengan relación con la atención, entrega de copia en la IPS donde se traslada el usuario y custodia de los originales. (Desistimiento informado y entrega de pertenencias).
5. Seguimiento a tipología e información del vehículo (licencia de transito, SOAT, tarjeta de propiedad y revisión técnico mecánica)
FORTALECIMIENTO DE LA REGULACION DE LA URGENCIA MEDICA 
El día 30 de junio de 2015, se lleva a cabo la Clínica de Atención donde se trató el tema incidente 613 - paciente inconsciente y parocardiorespiratorio y socialización de la política de seguridad de la información, la cual fue realizada con el apoyo de Médicos Reguladores y enfermeros de los diferentes turnos en horario de 07:00 - 12:00 - 14:00 y 18:00 horas, con un total de asistencia de 75 personas.
ADHERENCIA  A REGULACION DE LA URGENCIA MÉDICA
Durante el mes de junio, se realizó seguimiento a la adherencia al procedimiento de regulación de la urgencia médica de 12 incidentes correspondientes a 5 solicitudes recibidas de parte del área de SQS y la Subdirección CRUE.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SISTEMA DE QUEJAS Y SOLUCIONES 
Durante el mes de Junio de 2015 ingresó al Sistema de Quejas y Solicitudes (SQS)  cuarenta y tres (43) requerimientos categorizados así: Reclamos el  33%(14), Quejas 2% (1), solicitudes de información 58% (25) y el 7% (3) felicitaciones. 
Dentro del atributo de reclamos ingresaron: 14 inconformidades distribuidas de la siguiente manera:    36% (5) trato y calidez,  7%(1) pertinencia, 21%(3) seguridad y 36% (5)  inoportunidad.
Dentro del atributo de quejas ingreso: 100% (1) inconformidad relacionada con oportunidad,  de trato y calidez,  pertinencia y seguridad  no ingreso ninguna.
Es importante resaltar que en el atributo de reclamo dentro de las inconformidades en el criterio de trato y calidez paso de 12 en el mes de mayo a 5 en el mes de junio y en el atributo de quejas en el mes de mayo la inconformidad se presento por pertinencia con 1 caso y  en el mes de junio en inoportunidad con 1 caso.
El mayor número de reclamos en el primer semestre se presento en el mes de mayo con 12 reclamos y con respecto a quejas en el mes de abril con 4.
En lo que respecta a solicitud de información esta se distribuyo en el mes de junio de la siguiente manera: 52%(13) Atención Pre Hospitalaria - A.P.H, 20% (5) centro operativo, 8% (2) emergencias y desastres, 20% (5) fortalecimiento de competencias.
Se realizo el cierre del 100% (43) respuestas a solicitudes durante el mes de Junio.
8.  SUBSISTEMA PROMOCIÓN, PREVENCIÓN Y PARTICIPACIÓN CIUDADANA
Para el mes de Junio  2015 asistieron un total de 1.006 participantes en los módulos esencial, básico, de gestión del riesgo y avanzado.
9. INVESTIGACIONES 
Tiempos de respuesta prehospitalaria  en Accidente Cerebro vascular - ACV para el año 2013: Se realizó en el mes de mayo dos mesas técnicas donde se  realizo las bases de datos de la Dirección de Urgencias y Emergencias del Sistema de Información de la DUES, se determinaron variables para la normalización y determinación del tiempo a formar parte del estudio. 
Proyecto Factores de Riesgo para Mortalidad Temprana Post Síndrome Coronario Agudo”: Se presento el proyecto ante el jurado de Colciencias con los referentes de la Fundación Cardioinfantil se está en espera de la respuesta.
AREA DE COOPERACIÓN 12: 
Se construyeron los estudios técnicos previos para el Convenio con OPS , se están haciendo las gestiones para la realización del congreso  y simulacro en emergencias y Desastres con tres componentes:
1.Precongreso con tres cursos: 
   * Sistema comando de incidentes para 24 personas
   * Manejo de trauma cráneo encefálico
   * Índice de seguridad hospitalario
2. Congreso
3. Simulacro de montaje de hospital de campaña en un desastre. 
Fortalecimiento de las estrategias en la línea de preparativos para la atención de emergencias y desastres a través de acciones con el índice de seguridad hospitalaria, gestión del riesgo, planes hospitalarios de emergencias y grupos de intervención frente Situaciones de emergencia con los siguientes productos:  1. Medición del índice de seguridad hospitalaria en dos  Empresas Sociales del Estado- ESE con la participación del personal formado en los respectivos cursos  2. Congreso Internacional de SEM y Simulacro. 3. Sistema de Comando Hospitalario.  
Monto total a transferir $250.000.000,oo Doscientos cincuenta millones de pesos moneda corriente, asignados por la Dirección de Urgencias y Emergencias en Salud para el desarrollo de un Seminario de Atención Prehospitalaria
</t>
  </si>
  <si>
    <t xml:space="preserve">Se aumenta el desarrollo del 56.5 % de los subsistemas de Sistema de Emergencias Medicas con logro en: 
LOGROS POR SUBSISTEMAS: 
1. SUBSISTEMA COMUNICACIONES
Este ha logrado un mayor conocimiento y articulación entre los grupos de sistemas y radiocomunicaciones para el fortalecimiento de la interoperatividad, adicionalmente continua el funcionamiento del 73% del Sistema de Radiocomunicaciones dado por la sumatoria de los porcentajes de: Funcionamiento de Consolas (15%) + Funcionamiento de Centros de Control (24%)+Funcionamiento de Sitios de Repetición (20%) +Cobertura (14%)  
2. SUBSISTEMA DE TRANSPORTE
Vinculación para la prestación del servicio del  Programa APH  a corte  de Junio de 2015 de la siguiente manera: 
Total de recursos  contratados de 163 vehículos de emergencia y seis (6) equinos
Total de Recursos operativos: 132 recursos móviles y 6 equinos 
3. SUBSISTEMA DE INFORMACIÓN 
Se cuenta con la Sala Situacional de Urgencias, se cuenta con grupo de sistemas para la extracción del dato y para el análisis de la información de la gestión de la DUES.
4. SUBSISTEMA DE CALIDAD
Se ha logrado  en el marco del seguimiento a la calidad  de la prestación del servicio el seguimiento al 100 %  de los contratos establecidos con La Dirección Urgencias y Emergencias en Salud cuanto a la prestación de la Atención Prehospitalaria (vehículos, personal, control a la afiliación al Sistema General de Seguridad Social, etc.).
Se cuenta con el monitoreo y seguimiento a la calidad de la prestación de servicio del Centro Operativo, al procedimiento Regulación de la Urgencia Médica. 
5. SUBSISTEMA PROMOCIÓN, PREVENCIÓN Y PARTICIPACIÓN CIUDADANA
Desde el área de fortalecimiento de las competencias durante el  2015, se ha realizado capacitación en temas relacionados con la preparación y respuesta ante situaciones de  urgencias y emergencias se contó con la participación de un total de 3.832 personas de la comunidad y el sector salud. 
6. SUBSISTEMA DE PRESTACION DE SERVICIOS 
Durante el primer semestre de 2015 en el Centro Operativo del Centro Regulador de Urgencias y Emergencias se atendieron  385.011 llamadas, con despacho al sitio del incidente de 109.354 incidentes.
7. SUBSISTEMAS DE GESTION DEL RIESGO
Durante el primer semestre de 2015 se realizó la articulación Intersectorial en la preparación y respuesta del Plan de Contingencia de 7 planes: 1. Plan de fin e inicio de año, 2. Plan de contingencia día Sin Carro y sin moto, Semana Mayor, 3. Plan de preparación y respuesta a la semana mayor, 4. Plan visita de altos dignatarios, 5. Plan de gestión y respuesta ante atentados terroristas, 6. Plan de contingencia para incendios forestales y 7. Plan de acción frente a la enfermedad causada por el Virus de Ebola. 
8. SUBSISTEMA DE INVESTIGACIÓN Y COOPERACIÓN
Se construyeron los estudios técnicos previos para el Convenio con OPS , se están haciendo las gestiones para la realización del congreso  y simulacro en emergencias y Desastres con tres componentes:
1.Precongreso con tres cursos: 
   * Sistema comando de incidentes para 24 personas
   * Manejo de trauma cráneo encefálico
   * Índice de seguridad hospitalario
2. Congreso
3. Simulacro de montaje de hospital de campaña en un desastre. 
PROYECTOS DE INVESTIGACIONES 
 “El proyecto Factores de Riesgo para Mortalidad Temprana Post Síndrome Coronario Agudo” el cual se va a trabajar con el Instituto de Medicina Legal y Hospital Cardio Infantil
9. SUBSISTEMA ADMINISTRACIÓN DEL SISTEMA DE EMERGENCIAS MEDICAS
Planeación de las acciones a realizar durante la vigencia con la definición de las siguientes líneas de acción: 
• Contratar la prestación de servicios de salud de Atención Prehospitalaria, en unidades móviles (ambulancia básica, ambulancia medicalizada, ambulancia medicalizada neonatal, ambulancia básica de salud mental, vehiculo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médica y/o traumática.
• Contratar la prestación del  servicio de salud de atención de la línea telefónica de emergencias, de la red de  Hospitales y red de emergencias distrital, área de referencia y contrarreferencia,  línea de salud mental y otras líneas de la  Dirección de Urgencias y Emergencias en Salud, como parte del Sistema de Emergencia Médicas.
• Adquirir elementos para la Dirección de Urgencias y Emergencias en Salud  con el fin de fortalecer la capacidad de respuesta del sector salud ante situaciones de emergencias y desastres que afecten el Distrito Capital. 
• Adquisición de componentes de radiocomunicaciones y tecnología de la información para  la migración, actualización y control  del  Sistema de  Radiocomunicaciones del Sistema  de Emergencias Medicas Distrital. (Tercera Fase)
• Adquisición  de tres (3) vehículos para la  atención de emergencias, con  el  fin de fortalecer la capacidad de respuesta  de la Dirección Urgencias y Emergencias en Salud. 
• Apoyo logístico para el desarrollo de los programas de capacitación para el fortalecimiento de las competencias de los actores del Sistema de Emergencias Medicas
• Fortalecer la capacidad de respuesta ante emergencias con múltiples victimas (equipamiento y logística)  de la Dirección Urgencias y Emergencias en Salud. 
• Realizar el CONGRESO  DEL SISTEMA DE EMERGENCIAS MEDICAS garantizando el apoyo logístico.
• Contratar los servicios de consultoría o cooperación para el desarrollo del nuevo modelo del operación del Programa APH
• Fortalecer los procesos de  Investigación en el desarrollo del Sistema de Emergencias Medicas para evaluar la eficiencia del programa de APH
• Fortalecer el desarrollo informático del Sistema de Emergencias Medicas para la interoperabilidad  de los sistemas de información  y radiocomunicaciones de la Dirección de Urgencias y Emergencias en Salud.
• Apoyo logístico para los eventos garantizando la autonomía de los equipos de respuesta extramurales de la Dirección Urgencias y Emergencias en Salud. 
• Prestación de servicios del sistema de comunicaciones AVANTEL para fortalecer y garantizar el sistema de respuestas de urgencias, emergencias y desastres en el Distrito Capital. 
Contratar  la prestación del servicio de monitoreo, seguimiento y gestión de la unidades móviles retenidas por camilla en los servicios de urgencias, mejorando la disponibilidad  del Programa Atención Prehospitalaria
 10. RECTORÍA DEL SISTEMA DE EMERGENCIAS MÉDICAS
Construcción del Nuevo Modelo de Operación del Programa Atención Prehospitalaria, el cual tiene como propósito para mejorar el alcance de control, los tiempos de respuesta y la integralidad de la atención, con la siguiente estructura:
Contratación de operador por zona de acuerdo a: 
• 1. Población de la zona
• 2. Número de despachos
• 3. Concentración de incidentes
• 4. Perfil epidemiológico
En el desarrollo del Convenio suscrito con la OPS – Organización Panamericana de la Salud se han realizado tres reuniones con el referente de Emergencias y Desastres de esa entidad con base en lo cual se han definido las siguientes acciones:
1. La Dirección de Urgencias y Emergencias en Salud por intermedio de la Subdirección de Gestión del Riesgo elaborará un programa tentativo para el desarrollo de tres días de congreso y dos cursos previos, este será la base para que la OPS defina el apoyo de los conferencistas a traer.
2. Se establecen en el marco del convenio dos cursos para Sistema de Comando de Incidentes Hospitalarios los cuales se podrán realizar en los próximos seis meses.
3. Dos cursos de Índice de Seguridad Hospitalaria los cuales concluyen con la medición del ISH en ambas instalaciones y la entrega del informe respectivo a los directivos de las mismas.
4. La OPS contratará un experto que consolide la información relacionada con índice de seguridad hospitalaria, planes de gestión hospitalaria y lineamientos para la elaboración de planes hospitalarios de emergencia.
5. La OPS apoyará todo lo relacionado con el Congreso de Medicina de Emergencias y Desastres.
Todo lo anterior estará sujeto a la firma del Convenio entre SDS- OPS y la transferencia de los recursos a esa entidad.
</t>
  </si>
  <si>
    <t xml:space="preserve">De acuerdo con lo establecido a nivel nacional en el Resolución 1220 de 2010,  la Ley 1498 de 2011 y los modelos  internacional  del Sistema de Emergencias Medicas  se mantiene  el desarrollo de los subsistemas del SEM con un cumplimiento del  56, 5 con las siguientes acciones por subsistema:  
1. Administración, gestión y dirección, el cual realiza la acciones de administración de recursos asignados al Sistema de Emergencias Medicas. 
2. Prestación de servicios, con la articulación del Programa Atención Prehospitalaria y los servicios de urgencias. 
3. Gestión del Riesgo, desarrollando acciones para la prevención, preparación y rehabilitación en situaciones de emergencias y desastres. 
4. Educación,  cooperación, con el fomento de los programas de fortalecimiento de las competencias de los ciudadanos y personal del sector salud que labora en los servicios de urgencias y Programa APH con una cobertura de 3.832 personas en los módulos del área de fortalecimiento.
5. Rectoría, con el trabajo participativo para el desarrollo del Plan de Contingencia de la Red de Urgencias Distrital para mejorar la respuesta de estos servicios.  
6. Comunicaciones, a través de la red de radiocomunicaciones distrital de la SDS. 
7. Transporte: con la red de transporte del Programa Atención Prehospitalaria en la actualidad cuenta con 163  recursos móviles y 6 equinos en el Programa APH para una cobertura del 100% de las localidades de la ciudad incluyendo la localidad de Sumapaz con el programa respuesta rural equina. 
8. Vigilancia Epidemiológica: el seguimiento epidemiológico del comportamiento del estado salud enfermedad de la urgencia, permite priorizar las temáticas en las Clínicas de Atención para el personal del Centro operativo además de la elaboración del Boletín Epidemiológico y el seguimiento al comportamiento de las patologías más relevantes.  Estos hallazgos también han permitido el ajuste en las temáticas de los cursos de capacitación  del Área de Fortalecimiento de las Competencias del Talento Humano.  
9. Calidad, a través de la vigilancia al cumplimiento de los atributos de calidad del Programa APH  como oportunidad, seguridad y pertinencia. Desarrollando acciones para el mejoramiento continuo en la Atención Prehospitalaria APH durante la verificación de los recursos  con la emisión de conceptos necesidad de medidas correctivas y/o preventivas,  que posteriormente a través del seguimiento permiten ver si estas recomendaciones fueron solucionadas o están en proceso de solución.
</t>
  </si>
  <si>
    <t xml:space="preserve">ALINEACION DE LA PROPUESTA DE IMPLEMENTACIÓN DE LAS 19 SUBZONAS CON EL MODELO DE OPERACIÓN   DE LA ATENCION PREHOSPITALARIA
 La ciudad quedó dividida en  ocho (8) zonas  cada una  contiene una o más subzonas  o Localidades  de acuerdo a variables de población, territorio  y demanda de solicitudes
Se  realizaron reuniones con los gerentes y los coordinadores de APH para la entrega de nuevas ambulancias para el programa de Atención Prehospitalaria  APH.  
Se realizaron 2 reuniones con  Fundación Santa Fe de Bogotá  y  el hospital de Usaquén  para  fortalecer la articulación de la APH y atención intra  Hospitalaria, estableciendo  los siguientes compromisos:
1. Capacitación de la tripulaciones de la zona una en el manejo inicial de la Enfermedad cerebro Vascular- ECV
2. Capacitación de los equipos  básicos de salud de la localidad de  Usaquén para promoción y  detección en la comunidad de signos de alarma para Enfermedad cerebro Vascular ECV.
</t>
  </si>
  <si>
    <t xml:space="preserve">ALINEACION DE LA PROPUESTA DE IMPLEMENTACIÓN DE LAS  19 SUBZONAS CON EL MODELO DE OPERACIÓN 
Propuesta del nuevo modelo de la Atención Pre Hospitalaria  y redistribución de los vehículos de emergencia por zona, lo cual ya tiene el aval del despacho y de la mayoría de las ESE.
Se establecieron 8 zonas que incluyen las 20 subzonas o localidades, y se continua con el fortalecimiento de la prestación del servicio por zona iniciando por la zona No 1 (Usaquén y Chapinero) con el fortalecimiento de competencias para la prevención y para la atención.
Continuamos con las zonas propuestas en el mes pasado 
Zona No 1: Incluye las localidades o subzona  Usaquén y  Chapinero; el número de unidades móviles asignado es de doce (12) TAB, tres (3) TAM  (una de ellas de Salud Mental) dos (2) VRR, un (1) Equipo de Comando en Salud para un total de 18 vehículos. (Hay que tener en cuenta las unidades móviles 4 x 4).
Zona No 2: Incluye la subzona IV San Cristóbal y la XVII Candelaria, se asignan ocho (8) TAB y  dos (2) TAM para un total de diez (10) vehículos. (Tener en cuenta las unidades móviles 4 x 4).
Zona No 3: Abarca la subzona V de Usme y la Subzona XX Sumapaz; incluye ocho (8) TAB, dos (2) TAM, dos (2) VRR tipo cuatrimotos y un (1) Equipo Ligero de salud mental para un total de trece (13) vehículos. (Tener en cuenta las unidades móviles 4 x 4).
Zona No 4: Corresponde  a subzona VII de Bosa y subzona XIX Ciudad Bolívar; se le asignarán veinte (20) TAB, seis (6) TAM, de ellas una de salud Mental para un total de veinte y seis (26) vehículos. (Tener en cuenta las unidades móviles 4 x 4).
Zona No 5: Incluye a las subzonas III Santa Fé, subzona XII Barrios Unidos y la subzona XIII de Teusaquillo; asignadas se encuentran diez (10) TAB y dos (2) TAM para un grueso de doce (12) vehículos.
Zona No 6: Contiene a las subzonas VI Tunjuelito, subzona XIV los Mártires, subzona XV Antonio Nariño y  subzona XVIII Rafael Uribe Uribe; incluye diez y seis (16) TAB, cuatro (4) TAM y un (1) Equipo Ligero de Salud Mental para un total de veinte y un (21) vehículos. (Tener en cuenta las unidades móviles 4 x 4).
Zona No 7: Incluye a las subzonas VIII Kennedy, subzona IX Fontibón y subzona XVI Puente Aranda; asignadas se encuentran treinta y un (31) TAB, seis TAM, de ellas un Equipo Ligero de salud mental, Un ¡) VRR y dos Equipos de Comando en Salud ( Uno en la subzona VIII de Kennedy y el otro en la subzona de Puente Aranda en el Centro Distrital de Salud).
Zona No 8: Incluye las subzonas X de Engativa y la subzona XI de Suba; incluye treinta (30) TAB, diez (10) TAM incluyendo una de salud mental, dos (2) VRR y un (1) Equipo Ligero de Salud Mental
En estas ocho (8)  zonas se encuentran asignados 163 recursos móviles par el año 2015, sin embargo para el mes de junio se reporto 132 unidades móviles y 6 equinos oprativos y 9 recursos móviles con accidnetalidad (8 TAB y 1 TAM)  de los ofertados por los hospitales, por medio de ellos y empresas privadas correspondientes a ambulancias medicalizadas, básicas, básicas de Salud Mental, neonatales, Vehículos de Respuesta Rápida y Equipo de Comando en Salud, teniendo en cuenta que las tres móviles, seis (6) cuadrúpedos (caballos)  y dos cuatrimotos restantes se encuentran en la zona APH Sumapaz en la región rural.
A la fecha de realización de este proyecto se estaba perfeccionando el nuevo contrato con las empresas sociales del estado que ofertarían un número menor de las necesarias de manera inicial pero en la medida que vayan ingresando al Programa se reasignarían los vehículos con el ánimo de fortalecer la capacidad de respuesta en tres subzonas correspondientes a Ciudad Bolívar, San Cristóbal y Bosa.
Es por ello, que generando una nueva propuesta de modelo de operación que plantea dividir la ciudad en ocho (8) zonas con diez y nueve subzonas con el número de unidades móviles asignado total de ciento ochenta y tres (183) formulado de la siguiente manera, identificando la necesidad del acompañamiento del desarrollo tecnológico correspondiente en cuanto a radiocomunicaciones, sistemas de localización de vehículos, telemedicina, gestión integral del modelo y adecuación de la infraestructura física del Centro Operativo de la Dirección entre otros
En esa distribución de unidades móviles, es necesario tener en cuenta  la ampliación a tres vehículos de Equipos de Comando en Salud que se sugiere se distribuyan de manera longitudinal, teniendo uno de ellos como base la Zona No 1, subzona I (Usaquén), otra unidad móvil en la zona No 7, subzona XVI (Puente Aranda) y el último en la zona No 7, subzona VIII (Kennedy).
Con respecto a los Vehículos de Respuesta Rápida (cuatrimotos y motocicletas), las primeras –dos -2- deben estar para su desempeño localizadas en la zona No 3 subzona X( Sumapaz) y las motocicletas por norma ( Acuerdo 234 de 2008 del Honorable Concejo Distrital) deben estar distribuidas en los Portales de Transmilenio y corresponderían a la zona No 8 subzonas X (Engativá) y  XI (Suba), zona No 4, subzona VII (Bosa) , zona No 1 , subzona I (Usaquén)  y zona No 7, subzona  VIII (Kennedy)
Ahora bien, con el ánimo de propender por una mejor respuesta para la salud mental, se considera la necesidad de colocar en operación tres (3) TAM  en Salud Mental (Resolución 2003 de 2014), distribuidas así: una móvil en la zona No1 subzona I (Usaquén) , la siguiente en la zona No 4 subzona VII (Bosa)  y la última en la zona 7 subzona VIII (Kennedy), adicionalmente se debe considerar la puesta en operación de los denominados Equipos Ligeros en Salud Mental ( Vehículos operacionales 4 x 2 o 4 x 4 que no realizan traslados, pero si atenciones de urgencias y/o triage de las solicitudes  en Salud Mental) que se distribuirían en congruencia con los anteriores  de la siguiente manera: un vehículo en la zona No 3 subzona V (Usme), el siguiente en la zona No 6 subzona XV (Antonio Nariño) y el último en la zona No 8 subzona X (Engativa).
</t>
  </si>
  <si>
    <t xml:space="preserve">Para la implementación del nuevo modelo  se debe contar con  una infraestructura del Centro operativo  ampliada para las 8 zonas de despachos.
 Actualmente se cuenta con la implementación de 4 zonas: Norte 1, Norte 2,  y Sur 1, Sur 2, de la siguiente manera: 
 *El norte se encuentra dividido del sur por la calle primera,
-El norte uno y el norte dos se divide por la Calle 80,
*El sur 1 y el sur 2 se encuentra limitado por la Avenida Boyacá. 
 Se debe implementar en estas cuatro zonas una subzona de acuerdo al uso de comunicaciones.
Es importante aclarar que estas zonas cambiaran a  zonas A,B,C,D y Sumapaz  al 2016.
</t>
  </si>
  <si>
    <t xml:space="preserve">Para el año 2015 se tiene la contratación de 163 recursos a móviles y 6 equinos. 
Recursos Móviles Propios de las Empresas Sociales del Estado - E.S.E. 55%(89 Recursos Móviles)
Ambulancias Básicas: 64
Ambulancias Básicas Salud Mental: 1
Ambulancias Medicalizadas: 12
Ambulancias Medicalizadas Neonatales: 3
Vehículos De Respuesta Rápida: 5
Equipo Comando en Salud: 1
Vehículo Ligero: 1
Cuatrimotos: 2
Recursos vinculados Empresas Privadas en Convenio con las Empresas Sociales del Estado - E.S.E. 45%(74 Recursos Móviles)
Ambulancias Básicas: 68
Ambulancias Básicas Salud Mental: 0
Ambulancias Medicalizadas: 6
Ambulancias Medicalizadas Neonatales : 0
Vehículos De Respuesta Rápida: 0
Equipo Comando en Salud: 0
Vehículo Ligero : 0
Cuatrimotos: 0
El número de recursos es variable dado por la terminación de contratos, mantenimientos preventivos y correctivos de las móviles,  la accidentalidad de las mismas. Por lo tanto para el cierre del mes de Junio se reportó 132 recursos móviles y 6 equinos vinculados al programa con las Empresas Sociales del Estado, los cuales se relacionan a continuación. 
Equipo de  Comando en Salud: 0
Transporte Ambulatorio Básico:TAB: 104
Transporte Ambulatorio Básico Rural: TAB-R: 4
Transporte Ambulatorio Básico Salud Mental:TAB TAB-SM: 1
Transporte Ambulatorio Medicalizado: TAB TAM: 14
Transporte Ambulatorio Medicalizado Neonatal:TAB TAMN: 2
Vehículo Ligero Para Salud MentaL:0
Vehículo de Respuesta Rápida - VRR: 5
Cuatrimotos: 2
En cuanto a accidentalidad se reporto para el mes de junio 9, recursos móviles con esta novedad: (8) TAB y (1) TAM
Las Unidades Móviles contratadas y vinculadas  generaron  para el periodo enero a Junio en horas contratadas: 509019:03:57, horas Fuera de Servicio: 82282:58:18
Horas Laboradas: 426736:05:39 y Porcentaje de Disponibilidad: 84%
Se continua con el  seguimiento al 100% de las ESE de las horas fuera de servicio con el fin de establecer de manera conjunta con las empresas sociales del estado acciones de tratamiento en aras de garantizar el mayor número de horas operativas de las ambulancias en el programa, utilizándose igualmente este  seguimiento para el cálculo del descuento mensual de las horas fuera de servicio de las unidades móviles que no prestaron servicios por alguna de las siguientes causas 
1. Aprovisionamiento
2. Comunicaciones
3. Desinfección
4. Hallazgos después de revisión
5. Mantenimiento correctivo de la unidad móvil y/o equipos
6. Mantenimiento Preventivo
7. Recurso Humano
8. Trámites Administrativos
Se ha logrado  en el marco de la  calidad  de la prestación del servicio, el seguimiento al 100 %  de los contratos establecidos con la Dirección Centro Regulador de Urgencias y Emergencias en cuanto a la prestación de la Atención Prehospitalaria (vehículos, personal, control a la afiliación al Sistema General de Seguridad Social, etc.)  
ADQUISICION DE AMBULANCIAS       
Se logro acuerdo  en la controversia del contrato 048-2014 y se dio inicio a los tramites por lo cual no se ha realizado la entrega por parte de Los Coche.
SEGURIDAD DEL PACIENTE:
A la fecha se ha Construido el documento para revisión técnica por parte de la Subsecretaria CRUE  la Política de seguridad del paciente:  
“Minimizar los riesgos en la atención prehospitalaria, aplicando como principio el tiempo, lugar y procedimiento adecuado logrando atención segura”.
</t>
  </si>
  <si>
    <t xml:space="preserve">Atención en enero a Junio de 2015 en el Centro Operativo del Centro Regulador de Urgencias y Emergencias de 385.011 llamadas, con despacho al sitio del incidente de 109.354 incidentes. 
Con relación  al número de incidentes críticos atendidos/Número total de incidentes, que permite determinar el porcentaje de pacientes críticos atendidos  mensualmente, se  reportó el siguiente resultado para el periodo:
*Enero: 9.053 correspondiente al 85%
*Febrero: 8.673 correspondiente al 82%
*Marzo: 9.940 correspondiente al 82%
*Abril: 9.355 correspondiente al 84%
*Mayo:10.114 corresponde al 80%
*Junio: 9715  corresponde al 87%
Durante el periodo enero a Junio  se realizaron atenciones por el Programa de Atención Prehospitalaria datos reportados por la empresa social del estado de 67.924, tipificadas de la siguiente manera: 
Enfermedad Común:   37.404  equivalente a 55% 
 Salud Mental: 1.836 equivalente a 3% 
 Accidente de Tránsito: 14.411 equivalente a 21% 
 Accidente Vía Pública: 3.299 equivalente a 5% 
 Patología Ginecoobstetrica: 931 equivalente a 1% 
 Accidente Casero: 2.642 equivalente a 4%  
 Trauma por Violencia: 1.055 equivalente a2% 
 Accidente de Trabajo: 782 equivalente a 1% 
 Violencia Sexual: 129 equivalente a 0% 
 Evento Catastrófico: 212 equivalente a 0% 
 Violencia Intrafamiliar: 196 equivalente a 0% 
 SIN DATO: 5.027 equivalente a 7% 
 Total general: 67.924  equivalente al 100%
Frente a las situaciones tipificadas como emergencia  (accidentes con múltiples victimas más de cinco)  se dio respuesta a 183 incidentes con atención de 1.194 pacientes, de estos 70% (834) fueron trasladados y 30 % (360) fueron atendidos en el lugar del incidente.
Los pacientes trasladados durante el primer semestre de 2015 se distribuyeron así:
Accidentes de tránsito: 64%(118)
Colapso estructural: 1% (1)
Deslizamiento: 1% (1)
Explosión: 4% (7)
Heridos: 2% (3)
Incendio Estructural: 4% (8)
Intoxicación: 8% (14)
Inundación: 1% (1)
Manifestación: 3%(5)
Matpel: 5%(10)
Suicidio: 2%(3)
Incendio vehicular: 1%(1)
Disturbio: 1%(1)
Otro: 5%(10)
Frente a la ubicación por referencia de la urgencia  de enero a junio se tramitaron 945 solicitudes, de las cuales 122 corresponde a Maternas, 549 a prioridad alta, 273 a prioridad media, 2 a prioridad baja, con ubicación oportuna  (antes de seis horas) para maternas  del 94.5% y pacientes prioridad alta 96.3%.
</t>
  </si>
  <si>
    <t xml:space="preserve">TRANSPORTE
Para dar continuidad a la prestación de servicios de salud de la Atención Prehospitalaria, se conto en el mes de Junio con 138  vehículos de emergencia y 6 equinos, vinculados al programa con las Empresas Sociales del Estado e instituciones privadas.
De acuerdo a los  contratos con las empresas sociales del estado se cuenta con el siguiente número de unidades móviles ofertadas:
Ambulancias Básicas (TAB): 64
Ambulancias Básicas Salud Mental (TABSM): 1
Ambulancias Medicalizadas (TAM): 12
Ambulancias Medicalizadas Neonatales(TAMN): 3
Vehículos De Respuesta Rápida (VRR): 5
Equipo de comando en Salud (ECOMS): 1
Vehículo Ligero: 1
Cuatrimotos: 2
Total: 59%(89 Recursos)
Privadas: El número de unidades móviles vinculadas al Programa mediante la modalidad de prestación de atención inicial de urgencias se 
Ambulancias Básicas(TAB): 68
Ambulancias Básicas Salud Mental (TABSM): 0
Ambulancias Medicalizadas (TAM): 6
Ambulancias Medicalizadas Neonatales(TAMN): 0
Vehículos De Respuesta Rápida (VRR): 0
Equipo de comando en Salud (ECOMS): 0
Vehículo Ligero: 0
Cuatrimotos: 0
Total: 45% (74 Recursos)
Se realizo la jornada de inducción a las tripulaciones del Programa APH con asistencia de 30 participantes (23/06/15)
Durante el mes de Junio de 2015, se realizaron  18 capacitaciones con 112 participantes en las siguientes temáticas: Escala Coma de Glasgow, Escala RTC – Revised Trauma Score que incluye escala de coma de Glasgow (GCS), Presión Arterial sistólica (PAS) y Frecuencia Respiratoria (FR) y Practicas en Despacho CRUE.
SEGURIDAD DEL PACIENTE 
Con relación a las actividades de "Seguridad del paciente", no se presentan avances durante el mes de junio de 2015, sin embargo, fueron incluidas dentro de las funciones del Profesional Especializado Dr. Álvaro Girón quien ingresó a apoyar a la Subdirección CRUE secundario a la reorganización institucional.
Durante el mes de junio de 2015, se reportaron a través del modulo correspondiente en el SIDCRUE cuatro (4) novedades asistenciales y durante el mismo periodo, no se reportó ningún evento adverso durante la atención pre hospitalaria a través del modulo correspondiente en el SIDCRUE. 
CENTRO REGULADOR DE URGENCIAS Y EMERGENCIAS 
En el mes de Junio de  2015 en el Centro Operativo del Centro Regulador de Urgencias y Emergencias se recibieron un total de 62.195(100%) llamadas, 29%(18.052) con despacho al sitio del incidente y 71%(44.143) sin despacho al sitio del incidente.
Durante el mes de Junio se recibieron un total de 62.195 llamadas de las cuales el  71 % (44.143) correspondieron a llamadas sin despacho y el 29 % (18.052) llamadas con despacho.
En el mes de junio las llamadas sin despacho (44.143) se distribuyeron de la siguiente manera: duplicados (22.856), atendidos (9.102), cancelados (6.932) trasladados por otro (1.042), falsa alarma (78), Broma (36) y en otros (4.097).
De los casos sin despacho la variable de los duplicados es la más relevante con respecto a las demás siendo esta variable constante entre el 52% y 56 % durante el primer semestre.
De las 18.052 llamadas con despachos se direccionaron 23.370  recursos móviles.
Con relación  al número de incidentes críticos atendidos/Número total de incidentes, que permite determinar el porcentaje de pacientes críticos atendidos  mensualmente. 
En el mes de junio se atendieron 9.715 pacientes clasificaciones  como críticos de los cuales 7.953 (81.8%) se dio respuesta en un tiempo menor de 15 minutos. 
Frente a la ubicación por referencia de la urgencia  de enero a junio se tramitaron 945 solicitudes, de las cuales 122 corresponde a Maternas, 549 a prioridad alta, 273 a prioridad media, 2 a prioridad baja, con ubicación oportuna  (antes de seis horas) para maternas  del 94.5% y pacientes prioridad alta 96.3%.
Durante el mes de Junio se reportaron 25 emergencias con 143 pacientes atendidos, de estos 11 accidentes de tránsito, 1  explosión, 6 intoxicación, 1 manifestación, 2 eventos por materiales peligrosos - Matpel, 2 suicidio, 1 disturbios y 1 otro; del total de pacientes atendidos 114 fueron trasladados y 29 atendidos en la escena. 
GESTION OPERATIVA
CLINICAS DE ATENCION:  
-  El día 30 de junio de 2015, se lleva a cabo la Clínica de Atención donde se trató el tema incidente 613 - paciente inconsciente y parocardiorespiratorio y socialización de la política de seguridad de la información, la cual fue realizada con el apoyo de Médicos Reguladores y enfermeros de los diferentes turnos en horario de 07:00 - 12:00 - 14:00 y 18:00 horas, con un total de asistencia de 75 personas.
CONTRATACIÓN  
 Durante el mes de junio de 2015, se vincularon 3 médicos distribuidos de la siguiente manera: una (1) personas a través del Contrato 055-2015,  la cual cumple el perfil de Médico Regulador de Urgencias. Y a través del Contrato 1078-2015, se vincularon a dos (2) Médicos Reguladores.  
CAPACITACION
Durante el mes de Junio, no se realizó el Curso Taller de Línea de Emergencias, dado  a que no estaba programado para dicho periodo.
ACTUALIZACIÓN DOCUMENTAL
 Durante el mes de junio de 2015, se realizó la caracterización de los documentos correspondientes según lineamientos recibidos de parte de la Dirección de Planeación Institucional y Calidad. De igual manera, se adelantó la actualización documental en cuanto a la "forma" teniendo en cuenta los lineamientos recibidos debido a la reorganización de la SDS.
IMPLEMENTACIÓN CAMBIOS EN EL SISTEMA 
Según reporte entregado por el área de Sistemas de la Dirección de Urgencias y Emergencias en Salud - DUES, durante la vigencia, no se implementaron cambios a los diferentes módulos del SIDCRUE ya que no fue necesario.
ADHERENCIA AL PROCEDIMIENTO 
Durante el mes de junio, se realizó seguimiento a la adherencia al procedimiento de regulación de la urgencia médica de 12 incidentes correspondientes a 5 solicitudes recibidas de parte del área de SQS y la Subdirección CRUE. 
PRODUCTO NO CONFORME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SEGUIMIENTO A INCIDENTES
Durante el mes de Junio de 2015, se realizó seguimiento concurrente a 1.162 incidentes  de los cuales se evidenció algún PNC en 171 de ellos equivalente al 15% de los incidentes medidos, actividad realizada con el apoyo de los Enfermeros y Médico Psiquiatra.
CONSTRUCCIÓN GUIAS TÉCNICAS  
En el periodo del presente seguimiento, no se adelantaron acciones relacionadas con la construcción de las Guías Técnicas de Asesoría Telefónica teniendo en cuenta que se está a la espera de la contratación de profesional en medicina especialista en emergenciología, quien apoyaría con dicha actividad
Gestión de los Gestores de Atención Prehospitalaria
- Durante el mes de Junio de 2015 realizaron 163 revisiones de móviles pertenecientes al Programa de APH de la SDS y la liberación de 385 recursos pertenecientes al Programa de APH de la SDS.
Articulación con los referentes de APH de las ESE y la Dirección de Urgencias y Emergencias en Salud (23/06/15): durante esta convocatoria se trataron los siguientes temas: Supervisión contratos APH, Capacitación tripulaciones APH, Seguimiento programación mantenimiento preventivo móviles APH,  Seguimiento a oferta contratada con las ESES y Presentación móviles dañadas. 
</t>
  </si>
  <si>
    <t xml:space="preserve">Durante el mes de Junio se realizo:
EVALUACIÓN PLANES DE PRIMEROS AUXILIOS:
La evaluación de 73 Planes de Primeros Auxilios para eventos de aglomeraciones de público, con la siguiente participación porcentual: aglomeración  18%(13), espectáculo público 29% (21) y espectáculo público de artes escénicas 53% (39)18%.
De los 73 planes evaluados el 73%(53) fueron con concepto favorable y el 23%(20) concepto pendiente.
1. Show Armando Manzanero 
2. Risas Por Sonrisas
3. Conmemoración Día Del Guardia
4. Aniversario 40 Iglesia Cruzada Cristiana 
5. Conmemoración Día Del Guardia
6. Concierto Binacional
7. Orquesta Sinfónica Simón Bolívar
8. Tortazos 2015 Julio Septiembre
9. Jazz Al Parque
10. Concierto Ricardo Arjona 2015
11. Inauguración Asociación Scientology Colombia
12. Temporada De Ópera De Colombia Opera Werther De Jesús De Jules Massenet 2015
13. Picnic Carulla
14. Primer Rompe Montañas Monserrate 
15. III Carrera Atlética Running 2015
16. Día Del Hincha Verdolaga Nacional Vs Equipo Internacional
17. Las Aventuras De Tom Sawyer
18. A Tempo Bogotá  
19. Día Del Hincha Verdolaga 
20. Torneo Águila II 2015
21. New York Chamber Soloists
22. Exhibición De Películas Multiplex Cedritos
23. Expomedia 2015
24. Exhibición De Películas Multiplex Cedritos
25. Ballet Tierra Colombia Silva Y Villalba
26. Cine Colombia Exhibición De Películas Cine Bar C.C. Hacienda Santa Bárbara
27. Liga Águila II Semestre 2015
28. Conmoración 45 Años De La Asociación Nacional De Usuarios Campesinos De Colombia ANUC
29. Exhibición De Películas Multiplex Portoalegre
30. Cine Colombia Exhibición De Películas Avenida Chile
31. Exhibición Películas Múltiplex Unicentro Calle 100
32. Cine Colombia Exhibición De Películas Centro Comercial Mayor 
33. Desfile Carnaval Por La Convivencia
34. Fatso y Edson Velandia
35. Partidos Copa Aguila II 2015 Independiente Santa Fe
36. Cine Colombia Exhibición De Película Teatro Embajador
37. Media Maratón De Bogotá
38. Rayuela Tango Del Cielo Al Infierno 
39. Liga Aguila II Semestre 2015
40. Exhibición De Películas Multiplex Galerías
41. Feria De Vivienda Compensar 2015
42. Temporada Dago García Producciones 
43. Clásicas Del Amor II Temporada 2015
44. Cine Colombia Exhibición De Películas C.C. La Gran Estación 
45. Parque Temático Divercity
46. Cine Colombia Exhibición De Películas Portal De La 80
47. Blue Man Group 
48. Cine Colombia Exhibición De Películas Américas
49. Exhibición Películas Multiplex Portoalegre
50. Cine Colombia Exhibición De Películas Multiplex Titán 
51. Cine Colombia Exhibición De Películas C.C. Santa Fe
52. El Lago De Los Cisnes
53. El Lago De Los Cisnes 
54. Travesía Iglesia Integral De Restauración
55. Big Band-Un Viaje Por El Universo 
56. Tercera Temporada De Conciertos 
57. Bundu Khan Langa
58. Temporada Idealo Pez 2015
59. Programación Habitual 1000 Pax Julio-Sept
60. Tortazos Agosto 2015
61. Yo No Me Separo
62. El Origen De La Felicidad Cuano El Amor Se Hace Aterno
63. Tras Las Huellas De Gabo
64. Programación Habitual 1000 Pax 
65. Programación Habitual 1695 Pax Julio-Septiembre
66. Carrera 5k Indoor Centro Comercial Santa Fe
67. Festival Hip Hop 2015
68. Lanzamiento Del XIX Festival De Música Del Pacifico Petronio Álvarez Y Del X Festival Mundial De Salsa De Cali
69. Carrera Ciclística San Cristóbal 
70. True By Yuya
71. XXXI Congreso Panamericano De Oftalmología 
72. Compañía Teatral Goyenechus
73. Bogotá Calipso y Reggae
Puestos de Mando Unificados - PMU Previos:
Durante el mes de Junio se asistió a un total de 17 PMU Previos: 
1. Concierto De Conciertos 2015
2. Concierto Marcos Witte
3. Convención Amway 2015
4. Día De Las Madres Comunitarias
5. Día De La Familia Fiscalía General De La Nación
6. Festival Colombia Al Parque
7. Jamming Festival 2015
8. Cambio Del Sistema De Trasporte Al Sitp
9. Copa América - Pantalla C:C Plaza De Las Américas
10. Copa América - Pantalla Parque De La 93
11. Copa América - Pantalla Parque Tunjuelito
12. Copa América - Pantalla Parque Alcalá
13. Copa América - Pantalla Parque De Los Hipis 
14. Copa América - Pantalla Simón Bolívar.
15. Copa América - Pantalla Fan Fest – Coca Cola 
16. Circo Ruso Sobre El Hielo
17. Comité De Convivencia Para El Futbol  
Puestos de Mando Unificados - PMU  en Eventos: 9
Durante el mes de Junio se asistió a un total de 9 PMU en evento Previos: 
1. América vs Real Cartagena
2. Concierto Marcos Witt
3. Festival Colombia al Parque
4. Jammig Festival 2015 (6/06/15)
5. Jammig Festival 2015 (7/06/15)
6. Olimpiadas Fides
7. Marcha del Sur LGTBI
8. Partido de Futbol Colombia vs Argentina
9. 40 Aniversario De Comunidad Cristiana
</t>
  </si>
  <si>
    <t xml:space="preserve">PLANES DEL SECTOR SALUD  DE ORDEN DISTRITAL 
De enero a Junio se realizó la actualización e implementación de siete (7) planes para la preparación del sector salud frente a situaciones de urgencias y emergencias de acuerdo con la programación anual:
1. PLAN DE FIN E INICIO DE AÑO, este documento inicia en el mes de diciembre y finaliza en el mes de enero y se extiende hasta el día 15, en el mismo se involucra el actuar de la Dirección de Urgencias y Emergencias en Salud con las subdirecciones de Gestión del Riesgo y Centro Regulador de Urgencias además de la Subdirección de Salud Pública, en el mismo se incorporan la distribución de ambulancias, las alertas hospitalarias en las fechas de celebración y la ubicación de recursos para los días de mayor o menor egreso y retorno aunando el actuar en lo relacionado con seguimiento a personas quemadas con pólvora, alimentos sanos y seguros, manejo y distribución de licores que se comparten en el nivel institucional e interinstitucional. 
2. PLAN DE CONTINGENCIA DÍA SIN CARRO Y SIN MOTO: implementado durante la jornada Día Sin Carro y sin moto, con la preparación del sector salud para dar respuesta a situaciones de emergencias en el Distrito, contando con talento humano disponible, los recursos técnicos y logísticos suficientes para la atención de las emergencias en el campo de la salud y los eventos especiales que se generen con ocasión de la jornada.
3.  PLAN DE PREPARACIÓN Y RESPUESTA A LA SEMANA MAYOR
Implementación en el mes de abril del Plan de Preparación y Respuesta a la Semana Mayor el cual tiene como propósito garantizar la fase de planeación y respuesta frente a emergencias generadas de la movilización de la comunidad a instituciones religiosas.
4. PLAN VISITA DE ALTOS DIGNATARIOS: Se elabora el mismo para atender los requerimientos de apoyo en salud formulados por la presidencia de la República con el fin de integrar la capsula de seguridad y asistencia a las altas personalidades que visitan a nuestro país y ciudad, este es de implementación anual y se enlaza con el área de protocolo de la presidencia de Colombia.
5. PLAN DE GESTIÓN Y RESPUESTA ANTE ATENTADOS TERRORISTAS: Se elabora con el fin de orientar la planeación y respuesta de los recursos incorporados al programa de atención prehospitalaria, el Centro Regulador de Urgencias, la Subdirección de Gestión del riesgo, en el mismo se establece el actuar de cada uno de los segmentos enunciados y los efectos orgánicas de la onda explosiva.
6. PLAN DE CONTINGENCIA PARA INCENDIOS FORESTALES: Se elabora el presente documento con el fin de orientar planeación y respuesta del sector salud ante los incendios forestales que se causen en el territorio del Distrito Capital ante la situación de sequía que en algunos meses del año se ha suscitado a raíz del fenómeno del pacifico de predominio seco.
7.  PLAN DE ACCION FRENTE A LA ENFERMEDAD CAUSADA POR EL VIRUS EBOLA:  se han logrado   avances importantes en lo relativo  a: 
• Participación activa y posicionamiento de la Subdirección de gestión del riesgo en la mesa de trabajo ébola al interior de la SDS, en el proceso de planeación y organización del simulacro ébola que se programó para el mes de febrero de 2015..
• Elaboración de instrumentos para  la realización del simulacro: tarjetas de acción y organización del recurso humano acorde a la estructura del sistema de comando incidentes. 
•Elaboración de los instrumentos de evaluación del simulacro ébola: PMU, alistamiento de ambulancia.
• Asistencia a jornada de  capacitación en hospital de Fontibón,  sobre postura y retirada de las capuchas, trajes y equipo de ventilación. 
Durante el periodo se dicto curso de sistema comando incidentes a funcionarios del Hospital de San Cristóbal y de la Clínica Mederi.
Se concertó con las ESE y con las IPS privadas la participación en el simulacro distrital de evacuación en el mes de octubre de 2015  y adicionalmente realizar como mínimo 2 simulaciones y 2 simulacros  en cada hospital, incluyendo  evacuación de todas las sedes de los mismos.
Participación activa y posicionamiento de la Subdirección de gestión del riesgo en la mesa de trabajo ébola al interior de la SDS, en el proceso de planeación y organización del simulacro ébola que se programó para el mes de febrero de 2015, fue aplazado y esto a programado nuevamente para el mes de abril de 2015.Se elaboraron  instrumentos para  la realización del simulacro: tarjetas de acción y organización del recurso humano acorde a la estructura del sistema de comando incidentes e  instrumentos de evaluación del simulacro ébola: PMU, alistamiento de ambulancia.
</t>
  </si>
  <si>
    <t xml:space="preserve">El trabajo conjunto con el Sistema Distrital de Gestión del Riesgo y Cambio Climático a través de la actualización e implementación conjunta  de los siguientes planes () Plan de Preparación  y Respuesta del Sector Salud, como son: 1 Plan de Fin e Inicio de Año, 2. Plan Día Sin Carro. 3. Plan de Contingencia a  Semana Mayor, 4. Plan Visita de Altos Dignatarios, 5. Plan de Gestión y Respuesta ante atentados terroristas 6. Plan de Contingencia para Incendios Forestales. y 7. Plan de Respuesta frente al Virus de Ebola, hasta la fecha son los planes que se han estrcturado, actualizado e implementados en lo corrido del 2015.
Los planes antes mencionados desde la perspectiva del sector salud, permiten generar acciones de coordinación al interior de la Secretaria Distrital de Salud para el desarrollo de las fases de preparación y respuesta ante eventos  aglomeraciones de público, eventos de interés en salud pública y emergencias.
Durante el año 2015 se realizó la revisión del 100% equivalente a 371 Planes de Aglomeraciones radicados ante la SDS y/o en el  Sistema Único de Gestión en  Aglomeraciones  lo cual permitió prevenir o mitigar los riesgos en las aglomeraciones de público según la complejidad, articulando dicha gestión con el Fondo de Prevención y Atención de Emergencias.   Así mismo preparar al sector salud frente a situaciones de urgencias y emergencias ocurridas en dichas aglomeraciones.
En lo que respecta a la asistencia a Puestos de mando Unificado se ha asistió a un total de 170 PMU de los cuales el 46.5% (79) corresponde a PMU previos al evento y 53.5% (91)  durante el evento,  donde se realiza la articulación con los delegados de las entidades que conforman el Sistema de Prevención y Atención de Emergencias Distrital, como la FOPAE actualmente Instituto Distrital de Gestión del Riesgo y Cambio Climático, Bomberos, Movilidad, Policía entre otros, estableciendo las medidas necesarias de prevención y respuesta.
</t>
  </si>
  <si>
    <t xml:space="preserve">Se continúa en el mes de Junio con  mesa de trabajo en IDIGER, con el fin de unificar lineamientos frente al Plan Institucional de Respuesta a Emergencias.  De igual manera se participó en la Comisión Operativa con el fin de definir los criterios con los cuales se trabajara la nueva versión del Plan de Emergencias de Bogotá, la cual muy seguramente conducirá a unos nuevos lineamientos sobre la elaboración del Plan Institucional de Respuesta a Emergencias - PIRE.
Se participó en la demostración de equipos de iluminación los cuales están incluidos en la propuesta de adquisición de elementos, equipos y materiales que hará la Dirección de Urgencias y Emergencias en Salud - DUES, estos elementos están orientados al Fortalecimiento de la capacidad de respuesta del sector salud mediante la adquisición de elementos que permitan la atención y con ello la mejoría en la respuesta. En este sentido se han venido adelantando la identificación de elementos e insumos disponibles en el ámbito nacional e internacional además de los estudios previos y de mercado; para definir la adquisición de los mismos de acuerdo con la metodología que establezca la Secretaria Distrital de Salud.
De acuerdo con lo establecido en el plan de adquisición hasta por un monto de 900 millones 
En desarrollo del Presente plan se han venido teniendo reuniones con los delegados de la Dirección Nacional de Gestión del Riesgo  responsables de la Coordinación General del Simulacro Internacional de Búsqueda y Rescate Urbano (SIBRU), con los responsables de la elaboración de los guiones en los aspectos de Salud Mental, Escenarios de Espacios Confinados y Alojamientos Temporales, de igual manera se ha trabajado con la responsable de la coordinación logística del simulacro para definir los recursos del programa de atención prehospitalaria a designar por el Centro Regulador de Urgencias y Emergencias  en la dinámica de apoyar desde la planeación el Simulacro a realizar en Bogotá en el mes de octubre con la participación del Sistema Distrital de Gestión del Riesgo y cambio climático cuyo énfasis es la respuesta a un eventual sismo que afecte a la ciudad de Bogotá.
En el mismo sentido se realizaron dos reuniones con participación de delegados del Ministerio de Salud y Protección Social, del Instituto Distrital de Gestión del Riesgo y cambio climático, la Secretaria Distrital de Salud y la Dirección Nacional de Gestión del Riesgo en el sentido de estructurar una simulación que permita a los Directores de los Centros Reguladores de Urgencia intervenir en la estrategia de coordinación de los equipos de salude.
De igual manera se han venido realizando concertaciones para los elementos a adquirir en la Dirección de Urgencias y Emergencias _DUES, proceso para el cual se viene obteniendo apoyo desde la Dirección de Urgencias y Emergencias en Salud.
</t>
  </si>
  <si>
    <t xml:space="preserve">A la fecha, se han alcanzado los siguientes logros: 
 Se elaboró el documento " Plan Institucional de Respuesta a Emergencias" versión 2014 formalizado mediante Resolución No. 0864 de Mayo 9 de 2014 de la Secretaría Distrital de Salud,    como  herramienta para planear y coordinar  las acciones de las diferentes dependencias de la Secretaria Distrital de Salud en casos de eventos de origen Natural y/o antrópico que ocurran en el Distrito Capital y que necesiten del manejo integral. Es importante resaltar que  dicho documento  ha sido aprobado por el IDIGER - Instituto Distrital de Gestión del Riesgo. 
Se estructuró el PIRE correspondiente a la versión 2015, el cual incorpora la nueva estructura de la Secretaría Distrital de Salud definida en la normatividad aprobada el año inmediatamente anterior, este documento fue enviado al Instituto Distrital de Gestión del Riesgo y Cambio Climático y la entidad referenciada nos acusó recibo del documento no emitió concepto de la operatividad del mismo por cuanto ellos consideran que es la Secretaria Distrital de Salud, la entidad competente para pronunciarse en el sentido si el documento es válido para su aplicación o nó.
Revisión y ajuste del Guión para la intervención del talento humano de salud, en el mismo sentido se ha venido programando la realización de un simulacro para el sector salud con énfasis en la capacidad de respuesta.
Definición de las características técnicas de los equipos a adquirir.
</t>
  </si>
  <si>
    <t xml:space="preserve">Se cuenta con dos documentos oficiales, actualizados a 2014, debidamente formalizados por la SDS, " Plan Institucional  de Respuesta a Incidentes de Gran Magnitud" y  "Estrategia  de preparación y respuesta en salud ante sismo de gran magnitud" , que incluye 11 anexos.
Documento versión 2 de 2015 Plan Institucional de Respuesta a Emergencias – PIRE.
Se entrego a la Dirección Nacional de Gestión del Riesgo – Coordinación de SIBRU, los documentos guiones para poner a prueba el plan de respuesta ante terremoto.
El listado de elementos ha adquirir está pendiente de una reunión a sostener con el Director de la DUES,.
Guión de Salud Mental entregado a la Dirección Nacional de Gestión del Riesgo
</t>
  </si>
  <si>
    <t xml:space="preserve">DIFICULTADES
No se cuenta con el personal responsable para liderar la implementación del Plan de Incidentes de Gran Magnitud
Alta rotación del recurso humano de los hospitales públicos  y privados y en menor grado, rotación del personal de IDIGER y Bomberos, lo cual genera reprocesos y perdida de continuidad en las acciones.
El cambio normativo establecido en el Sistema Distrital de Prevención y Atención de Emergencias a Sistema Distrital de Gestión del Riesgo y Cambio Climático soportado por el Acuerdo 546 del 2013 y los Decretos Reglamentarios 172,173 y 174 de  2014. 
Falta de espacios físicos adecuados al interior de la SDS, para realizar  mesas de trabajo y jornadas de capacitación.
Dentro de las actividades de la meta se encuentran.
SOLUCIONES
El plan de contingencia para dar respuesta al Plan de Ebola generando  el desarrollo de acciones encaminadas a dar respuesta a este Plan. 
No se cuenta a la fecha con una persona con dedicación exclusiva para el trabajo de este documento por lo cual se le ha venido ajustando según disponibilidad del talento humano contratado, es oportuno señalar que se adelantó el proceso de contratación de una persona. 
</t>
  </si>
  <si>
    <t xml:space="preserve">Para el mes de Junio de 2015,  asistieron un total de 1.006 participantes  en 12 cursos distribuidos en los siguientes módulos:
* MODULO ESENCIAL: 975
Primer Respondiente Básico Comunidad: 661 participantes en 6 cursos realizados 
Primer Respondiente Básico Salud: 206 participantes en 2 cursos
Primer Respondiente en Emergencias en Desastres: 65 participantes en 1 curso
Primer Respondiente en Salud Mental Comunidad: 43 participantes en 1 curso realizado
Primer Respondiente en Salud Mental Salud: No se realizó curso.
* MODULO BÁSICO: 0 
No se realizo ningún curso de : Línea de Emergencias 123, Formación de instructores, Guía manejo prehospitalario del trauma craneoencefálico y soporte vital modulado en trauma
* MODULO GESTION DEL RIESGO:  21
De este módulo se realizo un curso de sistema comando incidentes básico con 21 participantes.
No se realizó ningún curso de: índice de seguridad hospitalaria, anejo adecuado de la guía de respuesta a emergencias, misión médica, planes hospitalarios y sistema comando incidentes hospitalarios.
* MODULO AVANZADO:
10Se realizó curso de reanimación neonatal con la asistencia de 10 participantes en 1 curso.
* Conveni
AREA DE COOPERACIÓN: 
Se construyeron los estudios técnicos previos para el Convenio con OPS , se están haciendo las gestiones para la realización del congreso  y simulacro en emergencias y Desastres con tres componentes:
1.Precongreso con tres cursos: 
   * Sistema comando de incidentes para 24 personas
   * Manejo de trauma cráneo encefálico
   * Índice de seguridad hospitalario
2. Congreso
3. Simulacro de montaje de hospital de campaña en un desastre. 
* Solicitud y asistencia del sector educativo
* Se generaron las respuestas a las solicitudes por radicado de las siguientes entidades educativas:  Hogar Infantil las Violetas, Hogar Infantil Caritas Felices, Asociación Nuevo Amanecer, Gimnasio pedagógico María Montessory y el Jardín Infantil de la Universidad Nacional. 
* Dentro de las instituciones de educación que asistieron en el mes de Junio de 2015 con número de participantes estuvieron: Colegio  Liceo Las Columnas (7),  Colegio Santa Ángela Merici (10), Fundación Padre Damián (4), Fundación Esperanza Viva (7), Hogar Infantil "Caritas Felices" (9),  Liceo Infantil Planeta de Sueños (4), Secretaria Distrital de Educación (45),  Servicio Nacional de Aprendizaje -  SENA (60)  Universidad Distrital (28).
</t>
  </si>
  <si>
    <t xml:space="preserve">Durante el primer semestre del 2015, se ha logrado la capacitación de 3.832 participantes en 60 cursos, los cuales se distribuyen en los diferentes módulos de la siguiente manera: 
Módulo Esencial: 3.514 en 44 cursos, Módulo Básico 131 participantes en 4 cursos, Modulo Gestión del Riesgo 147 participantes en 8 cursos y Módulo Avanzado con 40 participantes en 4 cursos.
A continuación se presentan  la cobertura frente a participantes de los programas:
Módulo Esencial: 3.514 participantes  en 44 cursos. Distribuidos de la siguiente manera:
Promoción y Prevención: 118 participantes en 1 curso.
Primer Respondiente Comunidad: 2.336 participantes en 26 cursos
Primer Respondiente Salud: 679 participantes en 8 cursos.
Primer Respondiente en Emergencias y Desastres: 265 participantes en 3 cursos
Primer Respondiente en Salud Mental Comunidad: 77 participantes en 4 cursos.
Primer Respondiente Salud Mental Salud: 39 participantes en 2 cursos.
Módulo Básico: 131 participantes en 4 cursos.
Línea de Emergencias Médicas 123: 115 participantes en 3 cursos.
Manejo del trauma craneoencefálico: 16 participantes en 1 curso.
Modulo Gestión del Riesgo: 147 participantes en 8 cursos.
Planes hospitalarios: 51 participantes en 3 cursos
Sistema Comando Incidente básico: 96 participantes en 5  cursos.
Módulo Avanzado: con el curso de Reanimación Neonatal: 40 participantes en 4 cursos
Modulo Esencial:
* En el curso de Promoción de la Salud y Prevención, se desarrollan temáticas como: patologías crónicas y respiratorias  relacionadas con urgencias,  como factores predisponentes por ejemplo a un paro cardiorespiratorio, prevención de accidentes en el hogar, la vía pública, el trabajo, prevención de intoxicaciones. Otros temas que se incluyen son la socialización de la importancia de donación de órganos y sangre como un procesos de sensibilización de la población capacitada. Cada una de las temáticas al final se relacionan con la adecuada activación del Numero Único de Seguridad y Emergencias NUSE – Línea 123.
* En el Curso Primer Respondiente Básico  con el fin de  fortalecer las competencias del personal del sector salud y comunidad en acciones de  respuesta ante situaciones de urgencia, con énfasis en el entrenamiento en Reanimación Cardiopulmonar básica y las principales patologías asociadas a esta complicación como son el Infarto Agudo de Miocardio y el Accidente Cerebrovascular, Que Hacer y No Hacer ante algunas situaciones como hemorragias, fracturas, fiebre, entre otros temas, Sistema de Emergencias Medicas  - Línea 123 y su adecuada activación, preparación del Plan Familiar de Emergencias ante un eventual desastre en el Distrito Capital.
* En el Curso Primer Respondiente en Salud Mental   con el propósito de fortalecer las competencias del personal del sector salud y comunidad en acciones de  respuesta ante situaciones de crisis en salud mental. 
* En el Curso Primer Respondiente en Desastres   con el propósito de fortalecer las competencias del personal del sector salud y comunidad en acciones de  respuesta ante emergencias y eventuales desastres con el Plan Familiar de Emergencias.
•  Los módulos básico, avanzado y de gestión del riesgo buscan dar respuesta a la Urgencia Medica
</t>
  </si>
  <si>
    <t xml:space="preserve">Formación a 3.832  personas en los programas de fortalecimiento de las competencias para mejorar la preparación y  respuesta ante situaciones de Emergencias y Desastres.
Es importante aclarar que los grupos de capacitación se dividen en personal de salud y de comunidad. En salud se encuentran: Médicos (as), Enfermero(as), Auxiliares de Enfermería,  Técnicos y Tecnólogos en Atención Prehospitalaria ya que estos perfiles están directamente relacionados con la atención prehospitalaria, servicios de urgencia y hospitalización con la realización de reanimación cardiopulmonar en su actividad laboral.
En comunidad: las demás profesiones de la salud (odontólogos, bacteriólogos, etc.), ama de casa, docentes, conductores, etc.
Modulo Esencial 3.514 personas de las cuales el 22% (775 participantes) pertenecían al sector de salud y 78%(2.739 participantes) a la comunidad
De los Módulos Básico, Gestión del Riesgo y Avanzado el 66% (209 participantes) pertenecían al sector salud y 34 % (109  participantes) a la comunidad.
</t>
  </si>
  <si>
    <t xml:space="preserve">ACTUALIZACIÓN Y AJUSTES A DOCUMENTO LINEAMIENTO PARA LA ELABORACIÓN Y SEGUIMIENTO A LOS PHE
*Búsqueda, revisión y análisis exhaustivo de la metodología para medición del índice de seguridad hospitalaria, con el fin de tener soporte para  su implementación en la ciudad. 
*Elaboración de presentación preliminar para socialización  de la metodología.
*Ajuste a la propuesta de compromisos, actividades y productos relacionados con el tema de Hospital Seguro e Indice de Seguridad Hospitalaria,  a incluir en el convenio suscrito  entre SDS y  OPS. 
ASESORIA Y ASISTENCIA TÉCNICA A LOS REFERENTES RESPONSABLES DEL DISEÑO DEL PHE DE LAS ESE E IPS
 *Continuaron las jornadas  de trabajo para brindar asesoría y asistencia técnica personalizada  a las Empresas Sociales del Estado (ESE) con el fin de acompañar el proceso de  actualización de los Planes Hospitalarios de Emergencia (PHE)  para la vigencia 2015,  seguimiento a la  implementación del plan de acción 2014   y formulación  y ejecución del plan de acción 2015.
</t>
  </si>
  <si>
    <t xml:space="preserve">El porcentaje promedio de la evaluación de los planes hospitalarios de las ESES evaluados de enero a Junio es del 87,5%, los cuales han sido actualizados acorde a la normatividad vigente
Actividades específicas a incluir en el convenio SDS-OPS, con miras a avanzar en la medición del ISH en los hospitales y Clínicas de la ciudad.
  *Sensibilización a clínicas y hospitales públicos y privados  de la ciudad, con el fin de posicionar el tema y lograr su adherencia al lineamiento distrital para la actualización  de los Planes Hospitalarios de Emergencia vigencia 2015, en el marco de la estrategia de hospitales seguros e indice de seguridad hospitalaria: 22 ESE,  Clínica Colombia, Clínica Magdalena, Clínica Reina Sofía,  Hospital Militar Central,  Eusalud, Clínica Juan N Corpas,  Clínica Méderi, Hospital de San Carlos, Clínica VIP, Santa Ana Médical Center, Clínica del Country, Clínica Palermo, Clínica Nueva  y Hospital de San José Centro, Clínica Reina Sofía, Hematooncologicos de Colombia.
*Como logro muy importante, se ha obtenido la estandarización de contenidos de los PHE, la capacitación de los directivos y referentes de hospitales en Hospitales Seguros e  índice de seguridad hospitalaria, Sistema de Comando incidentes hospitalario y PHE en general.
Muy importante ha sido el proceso desarrollado por la Subdirección de Gestión del Riesgo, en lo relativo a  fortalecimiento de las competencias del talento humano de las ESE e IPS, realizando el  curso de  Sistema Comando Incidente Básico, con  16 horas de intensidad,  a funcionarios de los Hospitales Fontibón, Rafael Uribe Uribe, Meissen, Simón Bolívar, Pablo VI Bosa, Santa Clara, Usaquén,   Occidente de Kennedy,  San Cristóbal,  Clínica Mëderi y tripulaciones de ambulancias del programa
Durante los años 2013 y 2014,  se participó en la planeación y ejecución de simulacros en los hospitales de Simón Bolívar, Vistahermosa, Pablo VI Bosa, Clínica Nueva, Hospital Militar Central,  Hospital de la Policía,  Clínica del Country, Fundación Santa Fe de Bogotá, Hospital Pablo VI Bosa, Hospital Fontibón, Hospital Meissen, Hospital San Cristobal , Hospital Rafael Uribe Uribe y Hospital de Suba.
Durante el cuarto trimestre de 2014 y  primer trimestre de 2015,  se ha desarrollado adecuadamente el plan de acción definido para la  DUES; se definieron los  Equipos de Protección Personal y sus respectivas especificaciones para garantizar la seguridad de  las tripulaciones de ambulancia del programa APH y los  dispositivos para aislamiento de pacientes durante su traslado  y condiciones de aislamiento interior de las ambulancias en caso de traslado de pacientes con ébola, se dictó el curso de sistema comando incidentes con énfasis en enfermedad por virus ébola a 24 funcionarios del Hospital de Fontibón (intensidad: 16 horas), Se definieron mecanismos para adquisición de EPP para tripulaciones de ambulancias, personal asistencial y  personal de vigilancia en salud pública.  
</t>
  </si>
  <si>
    <t xml:space="preserve">ASESORÍA Y ASISTENCIA TÉCNICA PARA ACTUALIZACION DE PLANES DE ACCION Y DOCUMENTOS PHE:
Consolidación de la estrategia de asesoría y asistencia técnica intensiva a los hospitales, de forma tal que el porcentaje de avance al mes de diciembre de 2014  es del 87%, con un incremento del 13% comparado con el  año 2012 y  del 24% comparado con el año 2013.
Las ESE han ajustado a la fecha sus documentos y sus respectivos planes de acción, acorde a los lineamientos de la Dirección Urgencias y Emergencias en Salud, con los siguientes resultados por institución:  
RED NORTE
 HOSPITAL SIMON BOLIVAR:94
 HOSPITAL DE ENGATIVA:87
 HOSPITAL DE SUBA:93
 HOSPITAL USAQUEN:89
 HOSPITAL CHAPINERO:75
RED CENTRO ORIENTE
HOSPITAL SANTA CLARA:93
HOSPITAL LA VICTORIA:90
HOSPITAL SAN BLAS:90
HOSPITAL CENTROORIENTE:90
HOSPITAL RAFAEL URIBE URIBE :97
HOSPITAL SAN CRISTOBAL:92
RED SUR OCCIDENTE
HOSPITAL OCCIDENTE DE KENNEDY:90
HOSPITAL BOSA II NIVEL:87
HOSPITAL DE FONTIBON:79
HOSPITAL PABLO VI BOSA:95
HOSPITAL DEL SUR:83
RED  SUR
HOSPITAL EL TUNAL:92
HOSPITAL DE MEISSEN:88
HOSPITAL TUNJUELITO:75
HOSPITAL VISTA HERMOSA:75
HOSPITAL NAZARETH:61
HOSPITAL DE USME:92
PROMEDIO DE PORCENTAJE DE CUMPLIMIENTO EN  EL DISEÑO DEL PHE :87%
Al evaluar los componentes del diseño Plan de Emergencias se obtienen los siguientes resultados de las ESE
 Organización para emergencias: 89%
 Análisis de amenazas, Vulnerabilidades y riesgos: 86%
 Preparación para la respuesta : 88%
 Capacitación, publicación y difusión del plan: 63%
 Simulaciones y simulacros: 75%
 Seguimiento y auditoría: 75%
</t>
  </si>
  <si>
    <t xml:space="preserve">Con relación  al número de incidentes críticos atendidos/Número total de incidentes, que permite determinar el porcentaje de pacientes críticos atendidos  mensualmente. 
En el mes de junio se atendieron 9.715 pacientes clasificaciones  como críticos de los cuales 7.953 (81.8%) se dio respuesta en un tiempo menor de 15 minutos. 
Frente a la ubicación por referencia de la urgencia  de enero a junio se tramitaron 945 solicitudes, de las cuales 122 corresponde a Maternas, 549 a prioridad alta, 273 a prioridad media, 2 a prioridad baja, con ubicación oportuna  (antes de seis horas) para maternas  del 94.5% y pacientes prioridad alta 96.3%.
</t>
  </si>
  <si>
    <t xml:space="preserve">Durante el mes de Junio se reportaron 25 emergencias con 143 pacientes atendidos, de estos 11 accidentes de tránsito, 1  explosión, 6 intoxicación, 1 manifestación, 2 eventos por materiales peligrosos - Matpel, 2 suicidio, 1 disturbios y 1 otro; del total de pacientes atendidos 114 fueron trasladados y 29 atendidos en la escena. 
</t>
  </si>
  <si>
    <t xml:space="preserve">TRANSPORTE
Para el año 2015 se tiene la contratación de 163 recursos a móviles y 6 equinos. 
Para dar continuidad a la prestación de servicios de salud de la Atención Prehospitalaria, se conto en el mes de Junio con 138  vehículos de emergencia y 6 equinos, vinculados al programa con las Empresas Sociales del Estado e instituciones privadas.
De acuerdo a los  contratos con las empresas sociales del estado se cuenta con el siguiente número de unidades móviles ofertadas:
Ambulancias Básicas (TAB): 64
Ambulancias Básicas Salud Mental (TABSM): 1
Ambulancias Medicalizadas (TAM): 12
Ambulancias Medicalizadas Neonatales(TAMN): 3
Vehículos De Respuesta Rápida (VRR): 5
Equipo de comando en Salud (ECOMS): 1
Vehículo Ligero: 1
Cuatrimotos: 2
Total: 59%(89 Recursos)
Privadas: El número de unidades móviles vinculadas al Programa mediante la modalidad de prestación de atención inicial de urgencias se 
Ambulancias Básicas(TAB): 68
Ambulancias Básicas Salud Mental (TABSM): 0
Ambulancias Medicalizadas (TAM): 6
Ambulancias Medicalizadas Neonatales(TAMN): 0
Vehículos De Respuesta Rápida (VRR): 0
Equipo de comando en Salud (ECOMS): 0
Vehículo Ligero: 0
Cuatrimotos: 0
Total: 45% (74 Recursos)
En cuanto a accidentalidad se reporto para el mes de junio 9, recursos móviles con esta novedad: (8) TAB y (1) TAM
Se continua con el  seguimiento al 100% de las ESE de las horas fuera de servicio con el fin de establecer de manera conjunta con las empresas sociales del estado acciones de tratamiento en aras de garantizar el mayor número de horas operativas de las ambulancias en el programa, utilizándose igualmente este  seguimiento para el cálculo del descuento mensual de las horas fuera de servicio de las unidades móviles que no prestaron servicios por alguna de las siguientes causas 
1. Aprovisionamiento
2. Comunicaciones
3. Desinfección
4. Hallazgos después de revisión
5. Mantenimiento correctivo de la unidad móvil y/o equipos
6. Mantenimiento Preventivo
7. Recurso Humano
8. Trámites Administrativos
</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</si>
  <si>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</si>
  <si>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</si>
  <si>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</si>
  <si>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RDUCE LA SEGREGACIÓN Y LA DISCRIINACIÓN: EL SER HUMANO EN EL CENTRO DE LAS PREOCUPACIONES DEL DESARROLLO</t>
  </si>
  <si>
    <t>EJE ESTRATEGICO DEL PLAN TERRITORIAL DE SALUD PARA BOGOTÁ 2012-2016: COMPONENTE DE URGENCIAS, EMERGENCIAS Y DESASTRES</t>
  </si>
  <si>
    <t>PROGRAMA DEL PLAN DE DESARROLLO BOGOTA HUMANA 2012-2016:   TERRITORIOS SALUDABLES Y RED DE SALUD PARA LA VIDA DESDE LA DIVERSIDAD</t>
  </si>
  <si>
    <t>PROYECTO DE INVERSIÓN DEL PLAN DE DESARROLLO BOGOTA HUMANA 2012-2016:  AMPLIACIÓN Y MEJORAMIENTO DE LA ATENCIÓN PREHOSPITALARIA</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</si>
  <si>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</si>
  <si>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</si>
  <si>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</si>
  <si>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</si>
  <si>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</si>
  <si>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</si>
  <si>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</si>
  <si>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</si>
  <si>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</si>
  <si>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</si>
  <si>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</si>
  <si>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</si>
  <si>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</si>
  <si>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</si>
  <si>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</si>
  <si>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</si>
  <si>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</si>
  <si>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</si>
  <si>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</si>
  <si>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SIN DATO</t>
  </si>
  <si>
    <t>e04o01m01</t>
  </si>
  <si>
    <t>meta01</t>
  </si>
  <si>
    <t xml:space="preserve">Promoción  Social </t>
  </si>
  <si>
    <t>04</t>
  </si>
  <si>
    <t>01</t>
  </si>
  <si>
    <t xml:space="preserve"> Implementación del 70% de los subsistemas del Sistema de Emergencias Médicas a nivel Distrital.</t>
  </si>
  <si>
    <r>
      <t xml:space="preserve">
De acuerdo con lo establecido a nivel nacional en el Resolución 1220 de 2010,  la Ley 1498 de 2011 y los modelos  internacional  del Sistema de Emergencias Medicas  se mantiene  el desarrollo de los subsistemas del SEM con un cumplimiento del  56, 5</t>
    </r>
    <r>
      <rPr>
        <sz val="8"/>
        <rFont val="Calibri"/>
        <family val="2"/>
      </rPr>
      <t xml:space="preserve"> con las siguientes acciones por subsistema:  
1. Administración, gestión y dirección, el cual realiza la acciones de administración de recursos asignados al Sistema de Emergencias Medicas. 
2. Prestación de servicios, con la articulación del Programa Atención Prehospitalaria y los servicios de urgencias. 
3. Gestión del Riesgo, desarrollando acciones para la prevención, preparación y rehabilitación en situaciones de emergencias y desastres. 
4. Educación,  cooperación, con el fomento de los programas de fortalecimiento de las competencias de los ciudadanos y personal del sector salud que labora en los servicios de urgencias y Programa APH con una cobertura de 3.832 personas en los módulos del área de fortalecimiento.
5. Rectoría, con el trabajo participativo para el desarrollo del Plan de Contingencia de la Red de Urgencias Distrital para mejorar la respuesta de estos servicios.  
6. Comunicaciones, a través de la red de radiocomunicaciones distrital de la SDS. 
7. Transporte: con la red de transporte del Programa Atención Prehospitalaria en la actualidad cuenta con 163  recursos móviles y 6 equinos en el Programa APH para una cobertura del 100% de las localidades de la ciudad incluyendo la localidad de Sumapaz con el programa respuesta rural equina. 
8. Vigilancia Epidemiológica: el seguimiento epidemiológico del comportamiento del estado salud enfermedad de la urgencia, permite priorizar las temáticas en las Clínicas de Atención para el personal del Centro operativo además de la elaboración del Boletín Epidemiológico y el seguimiento al comportamiento de las patologías más relevantes.  Estos hallazgos también han permitido el ajuste en las temáticas de los cursos de capacitación  del Área de Fortalecimiento de las Competencias del Talento Humano.  
9. Calidad, a través de la vigilancia al cumplimiento de los atributos de calidad del Programa APH  como oportunidad, seguridad y pertinencia. Desarrollando acciones para el mejoramiento continuo en la Atención Prehospitalaria APH durante la verificación de los recursos  con la emisión de conceptos necesidad de medidas correctivas y/o preventivas,  que posteriormente a través del seguimiento permiten ver si estas recomendaciones fueron solucionadas o están en proceso de solución.
</t>
    </r>
  </si>
  <si>
    <t xml:space="preserve">No se cuenta con recurso humano contratado por el proyecto para la realizacion de mantenimientos preventivos y correctivos
No se cuenta con recursos humano contratado y asignado especificacamente para el Plan de Contingencia de Incidentes de Gran Magnitud. </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</si>
  <si>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</si>
  <si>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</si>
  <si>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</si>
  <si>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</si>
  <si>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</si>
  <si>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</si>
  <si>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</si>
  <si>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</si>
  <si>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</si>
  <si>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</si>
  <si>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</si>
  <si>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</si>
  <si>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</si>
  <si>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</si>
  <si>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</si>
  <si>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</si>
  <si>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</si>
  <si>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meta02</t>
  </si>
  <si>
    <t>02</t>
  </si>
  <si>
    <t xml:space="preserve">
Numero de subzonas implementadas para la atención prehospitalaria </t>
  </si>
  <si>
    <r>
      <t xml:space="preserve">ALINEACION DE LA PROPUESTA DE IMPLEMENTACIÓN DE LAS 19 SUBZONAS CON EL MODELO DE OPERACIÓN   DE LA ATENCION PREHOSPITALARIA
 La ciudad quedó dividida en  ocho (8) zonas  cada una  contiene una o más subzonas  o Localidades  de acuerdo a variables de población, territorio  y demanda de solicitudes
Se  realizaron reuniones con los gerentes y los coordinadores de APH para la entrega de nuevas ambulancias para el programa de Atención Prehospitalaria  APH.  
Se realizaron 2 reuniones con  Fundación Santa Fe de Bogotá  y  el hospital de Usaquén  para  fortalecer la articulación de la APH y atención intra  Hospitalaria, estableciendo  los siguientes compromisos:
1. Capacitación de la tripulaciones de la zona una en el manejo inicial de la Enfermedad cerebro Vascular- ECV
2. Capacitación de los equipos  básicos de salud de la localidad de  Usaquén para promoción y  detección en la comunidad de signos de alarma para Enfermedad cerebro Vascular ECV.
</t>
    </r>
    <r>
      <rPr>
        <sz val="8"/>
        <color indexed="8"/>
        <rFont val="Calibri"/>
        <family val="2"/>
      </rPr>
      <t xml:space="preserve">
</t>
    </r>
  </si>
  <si>
    <r>
      <t xml:space="preserve">ALINEACION DE LA PROPUESTA DE IMPLEMENTACIÓN DE LAS  19 SUBZONAS CON EL MODELO DE OPERACIÓN 
Propuesta del nuevo modelo de la Atención Pre Hospitalaria  y redistribución de los vehículos de emergencia por zona, lo cual ya tiene el aval del despacho y de la mayoría de las ESE.
Se establecieron 8 zonas que incluyen las 20 subzonas o localidades, y se continua con el fortalecimiento de la prestación del servicio por zona iniciando por la zona No 1 (Usaquén y Chapinero) con el fortalecimiento de competencias para la prevención y para la atención.
Continuamos con las zonas propuestas en el mes pasado 
Zona No 1: Incluye las localidades o subzona  Usaquén y  Chapinero; el número de unidades móviles asignado es de doce (12) TAB, tres (3) TAM  (una de ellas de Salud Mental) dos (2) VRR, un (1) Equipo de Comando en Salud para un total de 18 vehículos. (Hay que tener en cuenta las unidades móviles 4 x 4).
Zona No 2: Incluye la subzona IV San Cristóbal y la XVII Candelaria, se asignan ocho (8) TAB y  dos (2) TAM para un total de diez (10) vehículos. (Tener en cuenta las unidades móviles 4 x 4).
Zona No 3: Abarca la subzona V de Usme y la Subzona XX Sumapaz; incluye ocho (8) TAB, dos (2) TAM, dos (2) VRR tipo cuatrimotos y un (1) Equipo Ligero de salud mental para un total de trece (13) vehículos. (Tener en cuenta las unidades móviles 4 x 4).
Zona No 4: Corresponde  a subzona VII de Bosa y subzona XIX Ciudad Bolívar; se le asignarán veinte (20) TAB, seis (6) TAM, de ellas una de salud Mental para un total de veinte y seis (26) vehículos. (Tener en cuenta las unidades móviles 4 x 4).
Zona No 5: Incluye a las subzonas III Santa Fé, subzona XII Barrios Unidos y la subzona XIII de Teusaquillo; asignadas se encuentran diez (10) TAB y dos (2) TAM para un grueso de doce (12) vehículos.
Zona No 6: Contiene a las subzonas VI Tunjuelito, subzona XIV los Mártires, subzona XV Antonio Nariño y  subzona XVIII Rafael Uribe Uribe; incluye diez y seis (16) TAB, cuatro (4) TAM y un (1) Equipo Ligero de Salud Mental para un total de veinte y un (21) vehículos. (Tener en cuenta las unidades móviles 4 x 4).
Zona No 7: Incluye a las subzonas VIII Kennedy, subzona IX Fontibón y subzona XVI Puente Aranda; asignadas se encuentran treinta y un (31) TAB, seis TAM, de ellas un Equipo Ligero de salud mental, Un ¡) VRR y dos Equipos de Comando en Salud ( Uno en la subzona VIII de Kennedy y el otro en la subzona de Puente Aranda en el Centro Distrital de Salud).
Zona No 8: Incluye las subzonas X de Engativa y la subzona XI de Suba; incluye treinta (30) TAB, diez (10) TAM incluyendo una de salud mental, dos (2) VRR y un (1) Equipo Ligero de Salud Mental
En estas ocho (8)  zonas se encuentran asignados 163 recursos móviles par el año 2015, sin embargo para el mes de junio se reporto 132 unidades móviles y 6 equinos oprativos y 9 recursos móviles con accidentalidad (8 TAB y 1 TAM)  de los </t>
    </r>
    <r>
      <rPr>
        <b/>
        <sz val="8"/>
        <color indexed="10"/>
        <rFont val="Calibri"/>
        <family val="2"/>
      </rPr>
      <t>o</t>
    </r>
    <r>
      <rPr>
        <sz val="8"/>
        <rFont val="Calibri"/>
        <family val="2"/>
      </rPr>
      <t xml:space="preserve">fertados por los hospitales, por medio de ellos y empresas privadas correspondientes a ambulancias medicalizadas, básicas, básicas de Salud Mental, neonatales, Vehículos de Respuesta Rápida y Equipo de Comando en Salud, teniendo en cuenta que las tres móviles, seis (6) cuadrúpedos (caballos)  y dos cuatrimotos restantes se encuentran en la zona APH Sumapaz en la región rural.
A la fecha de realización de este proyecto se estaba perfeccionando el nuevo contrato con las empresas sociales del estado que ofertarían un número menor de las necesarias de manera inicial pero en la medida que vayan ingresando al Programa se reasignarían los vehículos con el ánimo de fortalecer la capacidad de respuesta en tres subzonas correspondientes a Ciudad Bolívar, San Cristóbal y Bosa.
Es por ello, que generando una nueva propuesta de modelo de operación que plantea dividir la ciudad en ocho (8) zonas con diez y nueve subzonas con el número de unidades móviles asignado total de ciento ochenta y tres (183) formulado de la siguiente manera, identificando la necesidad del acompañamiento del desarrollo tecnológico correspondiente en cuanto a radiocomunicaciones, sistemas de localización de vehículos, telemedicina, gestión integral del modelo y adecuación de la infraestructura física del Centro Operativo de la Dirección entre otros
En esa distribución de unidades móviles, es necesario tener en cuenta  la ampliación a tres vehículos de Equipos de Comando en Salud que se sugiere se distribuyan de manera longitudinal, teniendo uno de ellos como base la Zona No 1, subzona I (Usaquén), otra unidad móvil en la zona No 7, subzona XVI (Puente Aranda) y el último en la zona No 7, subzona VIII (Kennedy).
Con respecto a los Vehículos de Respuesta Rápida (cuatrimotos y motocicletas), las primeras –dos -2- deben estar para su desempeño localizadas en la zona No 3 subzona X( Sumapaz) y las motocicletas por norma ( Acuerdo 234 de 2008 del Honorable Concejo Distrital) deben estar distribuidas en los Portales de Transmilenio y corresponderían a la zona No 8 subzonas X (Engativá) y  XI (Suba), zona No 4, subzona VII (Bosa) , zona No 1 , subzona I (Usaquén)  y zona No 7, subzona  VIII (Kennedy)
Ahora bien, con el ánimo de propender por una mejor respuesta para la salud mental, se considera la necesidad de colocar en operación tres (3) TAM  en Salud Mental (Resolución 2003 de 2014), distribuidas así: una móvil en la zona No1 subzona I (Usaquén) , la siguiente en la zona No 4 subzona VII (Bosa)  y la última en la zona 7 subzona VIII (Kennedy), adicionalmente se debe considerar la puesta en operación de los denominados Equipos Ligeros en Salud Mental ( Vehículos operacionales 4 x 2 o 4 x 4 que no realizan traslados, pero si atenciones de urgencias y/o triage de las solicitudes  en Salud Mental) que se distribuirían en congruencia con los anteriores  de la siguiente manera: un vehículo en la zona No 3 subzona V (Usme), el siguiente en la zona No 6 subzona XV (Antonio Nariño) y el último en la zona No 8 subzona X (Engativa).
</t>
    </r>
  </si>
  <si>
    <t xml:space="preserve">Para la implementación desde el centro operativo de las 8 zonas de despachos para las 19 subzonas no se ha realizado ya que esto es un trabajo conjunto con secretaria de gobierno y la coordinación NUSE y a la fecha no se ha concretado los recursos.
Para la implementación a nivel de territorio la dificultad ha sido la migración hacia el nuevo modelo para la atención de las zonas por ESE definidas según territorios.
</t>
  </si>
  <si>
    <t>e04o01m03</t>
  </si>
  <si>
    <t>meta03</t>
  </si>
  <si>
    <t xml:space="preserve">Porcentaje de incidentes de salud críticos atendidos  que ingresaron por la Línea de Emergencias 123
</t>
  </si>
  <si>
    <t xml:space="preserve">Se realizo la jornada de inducción a las tripulaciones del Programa APH con asistencia de 30 participantes (23/06/15)
Durante el mes de Junio de 2015, se realizaron  18 capacitaciones con 112 participantes en las siguientes temáticas: Escala Coma de Glasgow, Escala RTC – Revised Trauma Score que incluye escala de coma de Glasgow (GCS), Presión Arterial sistólica (PAS) y Frecuencia Respiratoria (FR) y Practicas en Despacho CRUE.
SEGURIDAD DEL PACIENTE 
Con relación a las actividades de "Seguridad del paciente", no se presentan avances durante el mes de junio de 2015, sin embargo, fueron incluidas dentro de las funciones del Profesional Especializado Dr. Álvaro Girón quien ingresó a apoyar a la Subdirección CRUE secundario a la reorganización institucional.
Durante el mes de junio de 2015, se reportaron a través del modulo correspondiente en el SIDCRUE cuatro (4) novedades asistenciales y durante el mismo periodo, no se reportó ningún evento adverso durante la atención pre hospitalaria a través del modulo correspondiente en el SIDCRUE. 
CENTRO REGULADOR DE URGENCIAS Y EMERGENCIAS 
En el mes de Junio de  2015 en el Centro Operativo del Centro Regulador de Urgencias y Emergencias se recibieron un total de 62.195(100%) llamadas, 29%(18.052) con despacho al sitio del incidente y 71%(44.143) sin despacho al sitio del incidente.
Durante el mes de Junio se recibieron un total de 62.195 llamadas de las cuales el  71 % (44.143) correspondieron a llamadas sin despacho y el 29 % (18.052) llamadas con despacho.
En el mes de junio las llamadas sin despacho (44.143) se distribuyeron de la siguiente manera: duplicados (22.856), atendidos (9.102), cancelados (6.932) trasladados por otro (1.042), falsa alarma (78), Broma (36) y en otros (4.097).
De los casos sin despacho la variable de los duplicados es la más relevante con respecto a las demás siendo esta variable constante entre el 52% y 56 % durante el primer semestre.
De las 18.052 llamadas con despachos se direccionaron 23.370  recursos móviles.
Con relación  al número de incidentes críticos atendidos/Número total de incidentes, que permite determinar el porcentaje de pacientes críticos atendidos  mensualmente. 
En el mes de junio se atendieron 9.715 pacientes clasificaciones  como críticos de los cuales 7.953 (81.8%) se dio respuesta en un tiempo menor de 15 minutos. 
Frente a la ubicación por referencia de la urgencia  de enero a junio se tramitaron 945 solicitudes, de las cuales 122 corresponde a Maternas, 549 a prioridad alta, 273 a prioridad media, 2 a prioridad baja, con ubicación oportuna  (antes de seis horas) para maternas  del 94.5% y pacientes prioridad alta 96.3%.
Durante el mes de Junio se reportaron 25 emergencias con 143 pacientes atendidos, de estos 11 accidentes de tránsito, 1  explosión, 6 intoxicación, 1 manifestación, 2 eventos por materiales peligrosos - Matpel, 2 suicidio, 1 disturbios y 1 otro; del total de pacientes atendidos 114 fueron trasladados y 29 atendidos en la escena. 
GESTION OPERATIVA
CLINICAS DE ATENCION:  
-  El día 30 de junio de 2015, se lleva a cabo la Clínica de Atención donde se trató el tema incidente 613 - paciente inconsciente y parocardiorespiratorio y socialización de la política de seguridad de la información, la cual fue realizada con el apoyo de Médicos Reguladores y enfermeros de los diferentes turnos en horario de 07:00 - 12:00 - 14:00 y 18:00 horas, con un total de asistencia de 75 personas.
CONTRATACIÓN  
 Durante el mes de junio de 2015, se vincularon 3 médicos distribuidos de la siguiente manera: una (1) personas a través del Contrato 055-2015,  la cual cumple el perfil de Médico Regulador de Urgencias. Y a través del Contrato 1078-2015, se vincularon a dos (2) Médicos Reguladores.  
CAPACITACION
Durante el mes de Junio, no se realizó el Curso Taller de Línea de Emergencias, dado  a que no estaba programado para dicho periodo.
ACTUALIZACIÓN DOCUMENTAL
 Durante el mes de junio de 2015, se realizó la caracterización de los documentos correspondientes según lineamientos recibidos de parte de la Dirección de Planeación Institucional y Calidad. De igual manera, se adelantó la actualización documental en cuanto a la "forma" teniendo en cuenta los lineamientos recibidos debido a la reorganización de la SDS.
IMPLEMENTACIÓN CAMBIOS EN EL SISTEMA 
Según reporte entregado por el área de Sistemas de la Dirección de Urgencias y Emergencias en Salud - DUES, durante la vigencia, no se implementaron cambios a los diferentes módulos del SIDCRUE ya que no fue necesario.
ADHERENCIA AL PROCEDIMIENTO 
Durante el mes de junio, se realizó seguimiento a la adherencia al procedimiento de regulación de la urgencia médica de 12 incidentes correspondientes a 5 solicitudes recibidas de parte del área de SQS y la Subdirección CRUE. 
PRODUCTO NO CONFORME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SEGUIMIENTO A INCIDENTES
Durante el mes de Junio de 2015, se realizó seguimiento concurrente a 1.162 incidentes  de los cuales se evidenció algún PNC en 171 de ellos equivalente al 15% de los incidentes medidos, actividad realizada con el apoyo de los Enfermeros y Médico Psiquiatra.
CONSTRUCCIÓN GUIAS TÉCNICAS  
En el periodo del presente seguimiento, no se adelantaron acciones relacionadas con la construcción de las Guías Técnicas de Asesoría Telefónica teniendo en cuenta que se está a la espera de la contratación de profesional en medicina especialista en emergenciología, quien apoyaría con dicha actividad
Gestión de los Gestores de Atención Prehospitalaria
- Durante el mes de Junio de 2015 realizaron 163 revisiones de móviles pertenecientes al Programa de APH de la SDS y la liberación de 385 recursos pertenecientes al Programa de APH de la SDS.
Articulación con los referentes de APH de las ESE y la Dirección de Urgencias y Emergencias en Salud (23/06/15): durante esta convocatoria se trataron los siguientes temas: Supervisión contratos APH, Capacitación tripulaciones APH, Seguimiento programación mantenimiento preventivo móviles APH,  Seguimiento a oferta contratada con las ESES y Presentación móviles dañadas. 
</t>
  </si>
  <si>
    <t xml:space="preserve">Durante el periodo enero a  junio el tiempo de retención de camillas fue de 185.256 horas donde las unidades móviles quedaron sin camilla por estar en el servicio de urgencia. 
Dentro de las estrategias para la liberación de las camillas está la asignación de los gestores operativos de Atención Prehospitalaria los cuales se distribuyen en 3 turnos, quienes asisten a las diferentes entidades públicas y privadas en las cuales les reportan ambulancias con retención de camilla.
Otra estrategia es las reuniones de los coordinadores de los servicios de urgencias en las cuales se les solicita la liberación oportuna de las camillas dentro de su gestión dentro de su gestión intra institucional.
Dentro de las reuniones con los referentes de Atención Prehospitalaria – APH se reitera como una de las obligaciones contractuales la gestión para la liberación de las camillas por parte de los coordinadores de APH y de los tripulantes de las móviles.
</t>
  </si>
  <si>
    <t>e04o02m01</t>
  </si>
  <si>
    <t>meta04</t>
  </si>
  <si>
    <t xml:space="preserve">Porcentaje de cumplimiento de la articulación y gestión de los Planes Distritales de Preparación y Respuesta del sector salud en sus tres fases (antes, durante y despues)
</t>
  </si>
  <si>
    <t>Recursos Móviles Propios de las Empresas Sociales del Estado - E.S.E. 55%(89 Recursos Móviles)</t>
  </si>
  <si>
    <t>Ambulancias Básicas: 64</t>
  </si>
  <si>
    <t>Ambulancias Básicas Salud Mental: 1</t>
  </si>
  <si>
    <t>Ambulancias Medicalizadas: 12</t>
  </si>
  <si>
    <t>Ambulancias Medicalizadas Neonatales: 3</t>
  </si>
  <si>
    <t>Vehículos De Respuesta Rápida: 5</t>
  </si>
  <si>
    <t>Equipo Comando en Salud: 1</t>
  </si>
  <si>
    <t>Vehículo Ligero: 1</t>
  </si>
  <si>
    <t>Cuatrimotos: 2</t>
  </si>
  <si>
    <t>Recursos vinculados Empresas Privadas en Convenio con las Empresas Sociales del Estado - E.S.E. 45%(74 Recursos Móviles)</t>
  </si>
  <si>
    <t>Ambulancias Básicas: 68</t>
  </si>
  <si>
    <t>Ambulancias Básicas Salud Mental: 0</t>
  </si>
  <si>
    <t>Ambulancias Medicalizadas: 6</t>
  </si>
  <si>
    <t>Ambulancias Medicalizadas Neonatales : 0</t>
  </si>
  <si>
    <t>Vehículos De Respuesta Rápida: 0</t>
  </si>
  <si>
    <t>e04o02m02</t>
  </si>
  <si>
    <t>meta05</t>
  </si>
  <si>
    <t>e04o02m03</t>
  </si>
  <si>
    <t>meta06</t>
  </si>
  <si>
    <t xml:space="preserve">Número de personas entrenadas para dar respuesta a situaciones de urgencias, emergencias y desastres.
</t>
  </si>
  <si>
    <r>
      <t>Formación a 3.832  personas en los programas de fortalecimiento de las competencias para mejorar la preparación y  respuesta ante situaciones de Emergencias y Desastres.
Es importante aclarar que los grupos de capacitación se dividen en personal de salud y de comunidad. En salud se encuentran: Médicos (as), Enfermero(as), Auxiliares de Enfermería,  Técnicos y Tecnólogos en Atención Prehospitalaria ya que estos perfiles están directamente relacionados con la atención prehospitalaria, servicios de urgencia y hospitalización con la realización de reanimación cardiopulmonar en su actividad laboral.
En comunidad: las demás profesiones de la salud (odontólogos, bacteriólogos, etc.), ama de casa, docentes, conductores, etc.
Modulo Esencial 3.514 personas de las cuales el 22% (775 participantes) pertenecían al sector de salud y 78%(2.739 participantes) a la comunidad</t>
    </r>
    <r>
      <rPr>
        <b/>
        <sz val="8"/>
        <color indexed="10"/>
        <rFont val="Calibri"/>
        <family val="2"/>
      </rPr>
      <t xml:space="preserve">
</t>
    </r>
    <r>
      <rPr>
        <sz val="8"/>
        <rFont val="Calibri"/>
        <family val="2"/>
      </rPr>
      <t xml:space="preserve">
De los Módulos Básico, Gestión del Riesgo y Avanzado el 66% (209 participantes) pertenecían al sector salud y 34 % (109  participantes) a la comunidad.
</t>
    </r>
  </si>
  <si>
    <t>e04o03m01</t>
  </si>
  <si>
    <t>meta07</t>
  </si>
  <si>
    <t xml:space="preserve">Porcentaje de  implementación de los Planes Hospitalarios de Emergencias en la red pública. 
</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</si>
  <si>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</si>
  <si>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</si>
  <si>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</si>
  <si>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</si>
  <si>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</si>
  <si>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</si>
  <si>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</si>
  <si>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</si>
  <si>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</si>
  <si>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</si>
  <si>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</si>
  <si>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</si>
  <si>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</si>
  <si>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</si>
  <si>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</si>
  <si>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</si>
  <si>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</si>
  <si>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</si>
  <si>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 xml:space="preserve">Alcanzar el 70% de la implementación de los subsistemas del Sistema de Emergencias Médicas a nivel Distrital,  al 2016. </t>
  </si>
  <si>
    <r>
      <t>Desarrollo de la Migración del Sistema y  del Programa de Mantenimiento Preventivo y Correctivo para el mejoramient</t>
    </r>
    <r>
      <rPr>
        <sz val="10"/>
        <color indexed="8"/>
        <rFont val="Tahoma"/>
        <family val="2"/>
      </rPr>
      <t xml:space="preserve">o del Sistema de Radiocomunicaciones. </t>
    </r>
  </si>
  <si>
    <t xml:space="preserve">Porcentaje de funcionamiento del Sistema de Radiocomunicaciones
</t>
  </si>
  <si>
    <r>
      <t xml:space="preserve">Durante el mes de Junio se trabajó en el fortalecimiento de las radio comunicaciones y de la interconectividad de los sistemas para lo cual se han realizado reuniones con el grupo técnico de radiocomunicaciones y de sistemas.
El funcionamiento del actual sistema de radiocomunicaciones continua en un  73%, </t>
    </r>
    <r>
      <rPr>
        <sz val="7"/>
        <rFont val="Arial"/>
        <family val="2"/>
      </rPr>
      <t xml:space="preserve">dado por:
* La funcionalidad de las consolas: 
*Centro de Control:  
Frente a la adquisición de la tercera fase  durante el mes de junio se continuo con la realización los términos de referencia de las necesidades técnicas proyectando la integración e interoperabilidad de los se realizó la actualización de los estudios técnicos previos para la tercera fase del sistema de radiocomunicaciones, con ajustes técnicos de acuerdo a la revisión por parte de la Dirección y el Asesor Jurídico de la DUES.
</t>
    </r>
  </si>
  <si>
    <t xml:space="preserve">No se cuenta con recurso humano contratado por el proyecto para la realizacion de mantenimientos preventivos y correctivos. </t>
  </si>
  <si>
    <r>
      <t>Mantenimiento y desarrollo del 100% de las actividades de la Sala Situacional</t>
    </r>
    <r>
      <rPr>
        <sz val="11"/>
        <color theme="1"/>
        <rFont val="Calibri"/>
        <family val="2"/>
      </rPr>
      <t xml:space="preserve"> de Urgencias a nivel Ciudad  con  fortalecimiento de los sistemas de información.</t>
    </r>
  </si>
  <si>
    <t xml:space="preserve">Porcentaje de avance del mantenimiento y desarrollo de la Sala Situacional de Urgencias
</t>
  </si>
  <si>
    <t xml:space="preserve">CONSOLIDACION DE LA INFORMACION
Revisión de los informes del Sistema ProCad de llamadas y despachos del ProCad,  del mes de Mayo del 2015.
 -Condensación de la información (según matrices) de la Base de datos de: ProCad de llamadas y despacho del mes de Mayo.
Revisión y condensación de la información (según matrices) de las Bases de datos de Emergencias mes de Mayo.
Condensación de la información (según matrices) de la Base de datos de: pacientes ubicados dentro del marco del sistema de referencia y contra referencia.
BOLETINES EPIDEMIOLOGICOS
* Boletín estadístico  de la SDS, elaboración y entrega a Planeación. 
* Boletín epidemiológico  No 44, avance del 50% del análisis de la información de la DUES del primer semestre del 2015.
SISTEMAS DE INFORMACION
• Se ingresa la información de manera permanente por parte del personal a cargo en los diferentes módulos del Sistema de Información SIDCRUE.
• Se administra y se ajustan los diferentes módulos del Sistema de Información SIDCRUE, con el fin de velar por integridad, seguridad y de la información que se ingresa en el Sistema de Información. 
• Se realiza levantamiento de información de procesos y procedimientos de las diferentes áreas de la Dirección de Urgencias y Emergencias. 
• Se trabaja en sesiones de trabajo con personal de ETB (Administradores de Sistema de Información de la Línea NUSE 123 e ingenieros de la Coordinación General del NUSE.
</t>
  </si>
  <si>
    <t xml:space="preserve">Porcentaje de avance en el diseño e implementación del Modelo de Operación del Programa Atención Prehospitalaria y  de las Redes de Urgencias en el Distrito Capital. 
</t>
  </si>
  <si>
    <t xml:space="preserve">Dentro del plan de trabajo del nuevo modelo de operación del programa A.P.H. , para la zona número uno correspondiente a la localidad de Usaquén ( Subzona1), se continuo con el desarrollo de mesas técnicas con el Hospital de Usaquén y la Clínica Santafé realizando un avance del 75 % en la revisión y estandarización del procedimiento prehospitalario y hospitalario para la atención de paciente crítico correspondiente a las patologías (Accidente Cerebro Vascular, Trauma Mayor y Patologías Ginecobstétrica). 
Se realizó además con el Hospital de Usaquén la articulación para que los profesionales de territorios Saludables sobre las mismas temáticas.
Actualmente se cuenta con el 100% de la zona georeferenciada y el radio de acción de cada una de las unidades móviles de la zona.
</t>
  </si>
  <si>
    <r>
      <t>Di</t>
    </r>
    <r>
      <rPr>
        <sz val="11"/>
        <rFont val="Calibri"/>
        <family val="2"/>
      </rPr>
      <t xml:space="preserve">seño e implementaciòn del 100% del Plan de Vigilancia de la Calidad de los  Subsistemas del Sistema de Emergencias Medicas. </t>
    </r>
  </si>
  <si>
    <t xml:space="preserve">Porcentaje de avance  en el diseño e implementación del Plan de Vigilancia de la Calidad del Sistema de Emergencias Medicas 
</t>
  </si>
  <si>
    <t xml:space="preserve">En el marco del seguimiento a la calidad de la prestación del servicio se adelanto: 
Programa Atención Prehospitalaria en Junio 2015: 
1. Seguimiento al cumplimiento de los requisitos que deben cumplir los tripulantes de las unidades móviles en cuanto a competencia del personal. 
2. Seguimiento a:
*. Entrega de programación de turnos.
*. Control de la afiliación y pago de aportes mensuales en el Sistema General de Seguridad Social en Salud.
*. Remuneración de los servicios prestados del personal que integra las tripulaciones
 3. Seguimiento al reemplazo del personal de tripulación de las unidades móviles, en caso de presentarse ausencia del mismo.
4. Seguimiento al cumplimiento de diligenciamiento de la historia clínica o registro de atención y/o traslado del Programa de Atención Prehospitalaria y demás documentos de registro que tengan relación con la atención, entrega de copia en la IPS donde se traslada el usuario y custodia de los originales. (Desistimiento informado y entrega de pertenencias).
5. Seguimiento a tipología e información del vehículo (licencia de transito, SOAT, tarjeta de propiedad y revisión técnico mecánica)
FORTALECIMIENTO DE LA REGULACION DE LA URGENCIA MEDICA 
El día 30 de junio de 2015, se lleva a cabo la Clínica de Atención donde se trató el tema incidente 613 - paciente inconsciente y parocardiorespiratorio y socialización de la política de seguridad de la información, la cual fue realizada con el apoyo de Médicos Reguladores y enfermeros de los diferentes turnos en horario de 07:00 - 12:00 - 14:00 y 18:00 horas, con un total de asistencia de 75 personas.
ADHERENCIA  A REGULACION DE LA URGENCIA MÉDICA
Durante el mes de junio, se realizó seguimiento a la adherencia al procedimiento de regulación de la urgencia médica de 12 incidentes correspondientes a 5 solicitudes recibidas de parte del área de SQS y la Subdirección CRUE.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t>
  </si>
  <si>
    <t xml:space="preserve">Porcentaje de avance en el diseño y desarrollo de acciones del subsistema de investigación y cooperación del Sistema de Emergencias Médicas-SEM
</t>
  </si>
  <si>
    <t xml:space="preserve">Fortalecimiento de las estrategias en la línea de preparativos para la atención de emergencias y desastres a través de acciones con el índice de seguridad hospitalaria, gestión del riesgo, planes hospitalarios de emergencias y grupos de intervención frente Situaciones de emergencia con los siguientes productos:  1. Medición del índice de seguridad hospitalaria en dos  Empresas Sociales del Estado- ESE con la participación del personal formado en los respectivos cursos  2. Congreso Internacional de SEM y Simulacro. 3. Sistema de Comando Hospitalario.  
Monto total a transferir $250.000.000,oo Doscientos cincuenta millones de pesos moneda corriente, asignados por la Dirección de Urgencias y Emergencias en Salud para el desarrollo de un Seminario de Atención Prehospitalaria
</t>
  </si>
  <si>
    <t xml:space="preserve">Porcentaje de acciones adelantas para la gestión administrativa y financiera del Programa APH 
</t>
  </si>
  <si>
    <t xml:space="preserve">1, PAGO DE LA PRESTACIÓN DEL SERVICIO APH:
En el Mes de Junio se tramitan las cuentas correspondientes al mes de abril y mayo de 2015 de los hospitales Tunjuelito , del Sur , Fontibón , Usme , Simón Bolívar ,  Centro Oriente, San Blas,  Pablo VI Bosa, Chapinero, Engativá , Occidente de Kennedy , Usaquén ,  El Tunal,  Rafael Uribe Uribe, Santa Clara , Suba bajo la modalidad de contrato. Bajo la modalidad de atención inicial de urgencias se tramitan las cuentas de las siguientes empresas: Hospital Tunjuelito , del Sur , Fontibón , Usme , Simón Bolívar ,  Centro Oriente , Nazareth ,  San Cristóbal , Vista Hermosa ,  Bosa , La Victoria , Suba , Vital Life SAS, Vidmédica Ltda. Radicado en Oficina Asesora Jurídica N° 2015IE18573-30/06/2015
</t>
  </si>
  <si>
    <t>Total e04o01m01</t>
  </si>
  <si>
    <t>Contar con 19 sub zonas de atención pre hospitalaria,  debidamente regionalizadas y mapeadas, al 2016.</t>
  </si>
  <si>
    <t>2.1</t>
  </si>
  <si>
    <t>Porcentaje de diseño e implementación de las 19 subzonas para la atencion del Programa APH.</t>
  </si>
  <si>
    <t>ALINEACION DE LA PROPUESTA DE IMPLEMENTACIÓN DE LAS 19 SUBZONAS CON EL MODELO DE OPERACIÓN 
Se continúa con el proceso de articulacion de las 19 subzonas dentro del nuevo  modelo de las 8 zonas, y se proyecta su implementacion apartir del mes de agosto,  igualmente se inicia el proceso de trasversalidad para la planificacion de la  migracion en el sistema de Radio Comunicacicones  con el grupo funcional de radiocomunicaciones y la Subdirección CRUE</t>
  </si>
  <si>
    <t>Total e04o01m02</t>
  </si>
  <si>
    <t>2.2</t>
  </si>
  <si>
    <t>Porcentaje de avance para la Ampliación y fortalecimiento del Centro Operativo para garantizar la respuesta oportuna a las 19 subzonas para la Atencion del Programa APH.</t>
  </si>
  <si>
    <t xml:space="preserve">Se  continua en la estructuracion de la propuesta para  el Centro Regulador de Urgencias y Emergencias - Centro Operativo, de acuerdo con el Nuevo Modelo del Programa APH de acuerdo a las observaciones del comité Directivo y de Gerentes, y el perfeccionamiento de los contratos teniendo en cuenta el nuevo modelo. Se realizo el 100% de la contratacion  de los vehiculos de emergencias del programa de APH asi:
Contratos:
972 Hospital Vista Hermosa
1017 Hospital Tunjuelito
1040 Hospital Tunal
1045 Hospital San Cristóbal
1037 Hospital Usaquén
1124 Hospital Kennedy
1154 Hospital Engativá
1140 Hospital Bosa
1121 hospital San Blas
1089 Hospital La Victoria
1172 Hospital Santa Clara
1247 Hospital Rafael Uribe Uribe
</t>
  </si>
  <si>
    <t>Total e04o01m03</t>
  </si>
  <si>
    <t>Atender con calidad al 100% de los incidentes de salud tipificados como críticos, que ingresan a través de la Línea de Emergencias 123, al 2016.</t>
  </si>
  <si>
    <t>3.1</t>
  </si>
  <si>
    <t xml:space="preserve">Vehiculos de Emergencia del Programa Atención Prehospitalaria 
</t>
  </si>
  <si>
    <t xml:space="preserve">Para dar continuidad a la prestación de servicios de salud de la Atención Prehospitalaria, se conto  con la cotnratación para el mes de Junio con 163  vehículos de emergencia y 6 equinos, vinculados al programa con las Empresas Sociales del Estado e instituciones privadas.
De acuerdo a los  contratos con las Empresas Sociales del Estado se cuenta con el siguiente número de unidades móviles ofertadas:
Ambulancias Básicas (TAB): 64
Ambulancias Básicas Salud Mental (TABSM): 1
Ambulancias Medicalizadas (TAM): 12
Ambulancias Medicalizadas Neonatales(TAMN): 3
Vehículos De Respuesta Rápida (VRR): 5
Equipo de comando en Salud (ECOMS): 1
Vehículo Ligero: 1
Cuatrimotos: 2
Total: 89 Recursos
Privadas: El número de unidades móviles privadas vinculadas a través delas ESE o vinculadas al Programa mediante la modalidad de prestación de atención inicial de urgencias fueron 
Ambulancias Básicas(TAB): 68
Ambulancias Básicas Salud Mental (TABSM): 0 Ambulancias Medicalizadas (TAM): 6
Total: 74 Recursos
Vehículos operativos del mes de Junio: 132  y 6 equinos
EQUIPO DE  COMANDO EN SALUD:0
TAB: 104
TAB-R:  4
TAB-SM: 1
TAM: 14
TAMN: 2
VEHICULO LIGERO PARA SALUD MENTAL: 0
VRR: 5 CUATRIMOTOS: 2
EQUINOS:  6
</t>
  </si>
  <si>
    <t>3.2</t>
  </si>
  <si>
    <t xml:space="preserve">Porcentaje de diseño e  implementación de la estrategia Seguridad del Paciente en la  prestación de servicio del Programa APH. 
</t>
  </si>
  <si>
    <t xml:space="preserve">SEGURIDAD DEL PACIENTE -
Durante el mes de junio de 2015, se reportaron a través del modulo correspondiente en el SIDCRUE cuatro (4) novedades asistenciales y durante el mismo periodo, no se reportó ningún evento adverso durante la atención pre hospitalaria a través del modulo correspondiente en el SIDCRUE. 
</t>
  </si>
  <si>
    <t>3.3</t>
  </si>
  <si>
    <t xml:space="preserve">Porcentaje de avance en la articulación del  Sistema  Integrado de Seguridad y Emergencias  ( SISE) con  el Numero Unico de Seguridad y Emergencias  (NUSE) para el  fortalecimiento del Centro Operativo en comunicación e información.  
</t>
  </si>
  <si>
    <t>RADIOCOMUNICACIONES 
Se continua con  reuniones con los tecnicos de sistemas de la Sub secretaria de Planeacion y Gestion Sectoria, Alcaldia, NUSE Acueducto, Motorola, ETB, IDIGER,TELTRONIC,  con el fin  de determinar los mejores sistemas de radiocomunicación para el Programa que se interconecten con los demas sistemas de la ciudad.
RENOVACION TECNOLOGICA:  Se hicieron las reunioes para conocer las experiencais exitosas  atraves del convenio de Cataluña- Barcelona 
Con esta información se dio  inicio a la elaboracion de los terminos de referencia para la contratacion para al renovacion tecnologica.</t>
  </si>
  <si>
    <t>A la fecha del presente seguimiento, no se ha implementado la herramienta Genesis por parte de la Coordinación General del NUSE, por lo tanto no se cuenta con la herramienta tecnologica para realizar el monitoreo de los tiempos not ready.</t>
  </si>
  <si>
    <t>3.4</t>
  </si>
  <si>
    <r>
      <t>Porcentaje de incidentes critico</t>
    </r>
    <r>
      <rPr>
        <sz val="10"/>
        <rFont val="Arial"/>
        <family val="2"/>
      </rPr>
      <t xml:space="preserve">s  atendidos por el Centro Operativo oportunamente.
</t>
    </r>
  </si>
  <si>
    <t xml:space="preserve">CENTRO REGULADOR DE URGENCIAS Y EMERGENCIAS 
En el mes de Junio de  2015 en el Centro Operativo del Centro Regulador de Urgencias y Emergencias se recibieron un total de 62.195(100%) llamadas, 29%(18.052) con despacho al sitio del incidente y 71%(44.143) sin despacho al sitio del incidente.
Durante el mes de Junio se recibieron un total de 62.195 llamadas de las cuales el  71 % (44.143) correspondieron a llamadas sin despacho y el 29 % (18.052) llamadas con despacho.
En el mes de junio las llamadas sin despacho (44.143) se distribuyeron de la siguiente manera: duplicados (22.856), atendidos (9.102), cancelados (6.932) trasladados por otro (1.042), falsa alarma (78), Broma (36) y en otros (4.097).
De los casos sin despacho la variable de los duplicados es la más relevante con respecto a las demás siendo esta variable constante entre el 52% y 56 % durante el primer semestre.
De las 18.052 llamadas con despachos se direccionaron 23.370  recursos móviles.
Con relación  al número de incidentes críticos atendidos/Número total de incidentes, que permite determinar el porcentaje de pacientes críticos atendidos  mensualmente. 
En el mes de junio se atendieron 9.715 pacientes clasificados  como críticos de los cuales 7.953 (81.8%) se dio respuesta en un tiempo menor de 15 minutos. 
Frente a la ubicación por referencia de la urgencia  de enero a junio se tramitaron 945 solicitudes, de las cuales 122 corresponde a Maternas, 549 a prioridad alta, 273 a prioridad media, 2 a prioridad baja, con ubicación oportuna  (antes de seis horas) para maternas  del 94.5% y pacientes prioridad alta 96.3%.
Durante el mes de Junio se reportaron 25 emergencias con 143 pacientes atendidos, de estos 11 accidentes de tránsito, 1  explosión, 6 intoxicación, 1 manifestación, 2 eventos por materiales peligrosos - Matpel, 2 suicidio, 1 disturbios y 1 otro; del total de pacientes atendidos 114 fueron trasladados y 29 atendidos en la escena. 
GESTION OPERATIVA
CLINICAS DE ATENCION:  
-  El día 30 de junio de 2015, se lleva a cabo la Clínica de Atención donde se trató el tema incidente 613 - paciente inconsciente y parocardiorespiratorio y socialización de la política de seguridad de la información, la cual fue realizada con el apoyo de Médicos Reguladores y enfermeros de los diferentes turnos en horario de 07:00 - 12:00 - 14:00 y 18:00 horas, con un total de asistencia de 75 personas.
CONTRATACIÓN  
Durante el mes de junio de 2015, se vincularon 3 médicos distribuidos de la siguiente manera: una (1) personas a través del Contrato 055-2015,  la cual cumple el perfil de Médico Regulador de Urgencias. Y a través del Contrato 1078-2015, se vincularon a dos (2) Médicos Reguladores.  
CAPACITACION
Durante el mes de Junio, no se realizó el Curso Taller de Línea de Emergencias, dado  a que no estaba programado para dicho periodo.
ACTUALIZACIÓN DOCUMENTAL
 Durante el mes de junio de 2015, se realizó la caracterización de los documentos correspondientes según lineamientos recibidos de parte de la Dirección de Planeación Institucional y Calidad. De igual manera, se adelantó la actualización documental en cuanto a la "forma" teniendo en cuenta los lineamientos recibidos debido a la reorganización de la SDS.
IMPLEMENTACIÓN CAMBIOS EN EL SISTEMA 
Según reporte entregado por el área de Sistemas de la Dirección de Urgencias y Emergencias en Salud - DUES, durante la vigencia, no se implementaron cambios a los diferentes módulos del SIDCRUE ya que no fue necesario.
ADHERENCIA AL PROCEDIMIENTO 
Durante el mes de junio, se realizó seguimiento a la adherencia al procedimiento de regulación de la urgencia médica de 12 incidentes correspondientes a 5 solicitudes recibidas de parte del área de SQS y la Subdirección CRUE. 
PRODUCTO NO CONFORME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SEGUIMIENTO A INCIDENTES
Durante el mes de Junio de 2015, se realizó seguimiento concurrente a 1.162 incidentes  de los cuales se evidenció algún PNC en 171 de ellos equivalente al 15% de los incidentes medidos, actividad realizada con el apoyo de los Enfermeros y Médico Psiquiatra.
CONSTRUCCIÓN GUIAS TÉCNICAS  
En el periodo del presente seguimiento, no se adelantaron acciones relacionadas con la construcción de las Guías Técnicas de Asesoría Telefónica teniendo en cuenta que se está a la espera de la contratación de profesional en medicina especialista en emergenciología, quien apoyaría con dicha actividad
Gestión de los Gestores de Atención Prehospitalaria
- Durante el mes de Junio de 2015 realizaron 163 revisiones de móviles pertenecientes al Programa de APH de la SDS y la liberación de 385 recursos pertenecientes al Programa de APH de la SDS.
Articulación con los referentes de APH de las ESE y la Dirección de Urgencias y Emergencias en Salud (23/06/15): durante esta convocatoria se trataron los siguientes temas: Supervisión contratos APH, Capacitación tripulaciones APH, Seguimiento programación mantenimiento preventivo móviles APH,  Seguimiento a oferta contratada con las ESES y Presentación
</t>
  </si>
  <si>
    <t xml:space="preserve">SEGUIMIENTO A TIEPO NO READY
A la fecha del presente seguimiento, no se ha implementado la herramienta Génesis por parte de la Coordinación General del NUSE, por lo tanto no se cuenta con la herramienta tecnológica para realizar el monitoreo de los tiempos not ready. 
</t>
  </si>
  <si>
    <t>3.5</t>
  </si>
  <si>
    <t xml:space="preserve">Porcentaje de avance en el seguimiento y asistencia tecnica a los Servicios de Urgencias de la Red Distrital en los procesos y procedimientos para la recepción y atenciòn de pacientes.
</t>
  </si>
  <si>
    <t xml:space="preserve">Durante el mes de JUNIO  de 2015, se realizó apoyo en la liberación de 385 recursos pertenecientes al Programa de APH de la SDS. </t>
  </si>
  <si>
    <t xml:space="preserve">Durante el periodo el tiempo de retención de camillas fue de 49,698 horas donde las unidades móviles quedaron sin camilla por estar en el servicio de urgencia equivalente a 3,918 oportunidades
No se cuenta en el momento con estrategia para la liberacion de camillas en los servicios de urgencias. </t>
  </si>
  <si>
    <t>Total e04o02m01</t>
  </si>
  <si>
    <t>4.1</t>
  </si>
  <si>
    <t xml:space="preserve">Porcentaje de evaluación oportuna de los Planes de Gestión de Riesgo en Aglomeraciones,  Sectores Productivos e Institucionales
</t>
  </si>
  <si>
    <t xml:space="preserve">Durante el mes de Junio se realizo:
EVALUACIÓN PLANES DE PRIMEROS AUXILIOS:
La evaluación de 73 Planes de Primeros Auxilios para eventos de aglomeraciones de público, con la siguiente participación porcentual: aglomeración  18%(13), espectáculo público 29% (21) y espectáculo público de artes escénicas 53% (39)18%.
De los 73 planes evaluados el 73%(53) fueron con concepto favorable y el 23%(20) concepto pendiente.
1. Show Armando Manzanero 
2. Risas Por Sonrisas
3. Conmemoración Día Del Guardia
4. Aniversario 40 Iglesia Cruzada Cristiana 
5. Conmemoración Día Del Guardia
6. Concierto Binacional
7. Orquesta Sinfónica Simón Bolívar
8. Tortazos 2015 Julio Septiembre
9. Jazz Al Parque
10. Concierto Ricardo Arjona 2015
11. Inauguración Asociación Scientology Colombia
12. Temporada De Ópera De Colombia Opera Werther De Jesús De Jules Massenet 2015
13. Picnic Carulla
14. Primer Rompe Montañas Monserrate 
15. III Carrera Atlética Running 2015
16. Día Del Hincha Verdolaga Nacional Vs Equipo Internacional
17. Las Aventuras De Tom Sawyer
18. A Tempo Bogotá  
19. Día Del Hincha Verdolaga 
20. Torneo Águila II 2015
21. New York Chamber Soloists
22. Exhibición De Películas Multiplex Cedritos
23. Expomedia 2015
24. Exhibición De Películas Multiplex Cedritos
25. Ballet Tierra Colombia Silva Y Villalba
26. Cine Colombia Exhibición De Películas Cine Bar C.C. Hacienda Santa Bárbara
27. Liga Águila II Semestre 2015
28. Conmoración 45 Años De La Asociación Nacional De Usuarios Campesinos De Colombia ANUC
29. Exhibición De Películas Multiplex Portoalegre
30. Cine Colombia Exhibición De Películas Avenida Chile
31. Exhibición Películas Múltiplex Unicentro Calle 100
32. Cine Colombia Exhibición De Películas Centro Comercial Mayor 
33. Desfile Carnaval Por La Convivencia
34. Fatso y Edson Velandia
35. Partidos Copa Aguila II 2015 Independiente Santa Fe
36. Cine Colombia Exhibición De Película Teatro Embajador
37. Media Maratón De Bogotá
38. Rayuela Tango Del Cielo Al Infierno 
39. Liga Aguila II Semestre 2015
40. Exhibición De Películas Multiplex Galerías
41. Feria De Vivienda Compensar 2015
42. Temporada Dago García Producciones 
43. Clásicas Del Amor II Temporada 2015
44. Cine Colombia Exhibición De Películas C.C. La Gran Estación 
45. Parque Temático Divercity
46. Cine Colombia Exhibición De Películas Portal De La 80
47. Blue Man Group 
48. Cine Colombia Exhibición De Películas Américas
49. Exhibición Películas Multiplex Portoalegre
50. Cine Colombia Exhibición De Películas Multiplex Titán 
51. Cine Colombia Exhibición De Películas C.C. Santa Fe
52. El Lago De Los Cisnes
53. El Lago De Los Cisnes 
54. Travesía Iglesia Integral De Restauración
55. Big Band-Un Viaje Por El Universo 
56. Tercera Temporada De Conciertos 
57. Bundu Khan Langa
58. Temporada Idealo Pez 2015
59. Programación Habitual 1000 Pax Julio-Sept
60. Tortazos Agosto 2015
61. Yo No Me Separo
62. El Origen De La Felicidad Cuano El Amor Se Hace Aterno
63. Tras Las Huellas De Gabo
64. Programación Habitual 1000 Pax 
65. Programación Habitual 1695 Pax Julio-Septiembre
66. Carrera 5k Indoor Centro Comercial Santa Fe
67. Festival Hip Hop 2015
68. Lanzamiento Del XIX Festival De Música Del Pacifico Petronio Álvarez Y Del X Festival Mundial De Salsa De Cali
69. Carrera Ciclística San Cristóbal 
70. True By Yuya
71. XXXI Congreso Panamericano De Oftalmología 
72. Compañía Teatral Goyenechus
73. Bogotá Calipso y Reggae
PMU PREVIOS: 
Durante el mes de Junio se asistió a un total de 17 PMU Previos: 
1. Concierto De Conciertos 2015
2. Concierto Marcos Witte
3. Convención Amway 2015
4. Día De Las Madres Comunitarias
5. Día De La Familia Fiscalía General De La Nación
6. Festival Colombia Al Parque
7. Jamming Festival 2015
8. Cambio Del Sistema De Trasporte Al Sitp
9. Copa América - Pantalla C:C Plaza De Las Américas
10. Copa América - Pantalla Parque De La 93
11. Copa América - Pantalla Parque Tunjuelito
12. Copa América - Pantalla Parque Alcalá
13. Copa América - Pantalla Parque De Los Hipis 
14. Copa América - Pantalla Simón Bolívar.
15. Copa América - Pantalla Fan Fest – Coca Cola 
16. Circo Ruso Sobre El Hielo
17. Comité De Convivencia Para El Futbol  
PMU EVENTOS: 9
Durante el mes de Junio se asistió a un total de 9 PMU Previos: 
1. América vs Real Cartagena
2. Concierto Marcos Witt
3. Festival Colombia al Parque
4. Jammig Festival 2015 (6/06/15)
5. Jammig Festival 2015 (6/06/15)
6. Olimpiadas Fides
7. Marcha del Sur LGTBI
8. Partido de Futbol Colombia vs Argentina
9. 40 Aniversario De Comunidad Cristiana
</t>
  </si>
  <si>
    <t>4.2</t>
  </si>
  <si>
    <t xml:space="preserve"> Planes de Preparación y Respuesta actualizados, implementados y evaluados.
</t>
  </si>
  <si>
    <t xml:space="preserve">PLANES DEL SECTOR SALUD  DE ORDEN DISTRITAL 
De enero a Junio se realizó la actualización e implementación de siete (7) planes para la preparación del sector salud frente a situaciones de urgencias y emergencias de acuerdo con la programación anual:
1. PLAN DE FIN E INICIO DE AÑO.
2. PLAN DE CONTINGENCIA DÍA SIN CARRO Y SIN MOTO.
3.  PLAN DE PREPARACIÓN Y RESPUESTA A LA SEMANA MAYOR
4. PLAN VISITA DE ALTOS DIGNATARIOS
5. PLAN DE GESTIÓN Y RESPUESTA ANTE ATENTADOS TERRORISTAS
6. PLAN DE CONTINGENCIA PARA INCENDIOS FORESTALES
7.  PLAN DE ACCION FRENTE A LA ENFERMEDAD CAUSADA POR EL VIRUS EBOLA
</t>
  </si>
  <si>
    <t>Total e04o02m02</t>
  </si>
  <si>
    <t>5.1</t>
  </si>
  <si>
    <t xml:space="preserve">Diseño y actualización del  Plan de Respuesta del Sector Salud frente a Incidentes de Gran Magnitud (Terremoto ) 
</t>
  </si>
  <si>
    <r>
      <t xml:space="preserve">Porcentaje de avance en el diseño y actualización del Plan de Respuesta del Sector Salud frente a Incidentes de Gran Magnitud 
</t>
    </r>
    <r>
      <rPr>
        <sz val="10"/>
        <rFont val="Calibri"/>
        <family val="2"/>
      </rPr>
      <t xml:space="preserve">
</t>
    </r>
  </si>
  <si>
    <t xml:space="preserve">Se continua en el mes de mayo con  mesa de trabajo en IDIGER, con el fin de unificar lineamientos frente al Plan Institucional de Respuesta a Emergencias, </t>
  </si>
  <si>
    <t>Resolución 0864 de Mayo 9 de 2014, adopto el Plan Institucional de Respuesta a Emergencias PIRE y creo el Comité de Seguimiento al interior de la Secretaria Distrital de Salud.
No se cuenta con el personal responsable para liderar la implementación del Plan de Incidentes de Gran Magnitud</t>
  </si>
  <si>
    <t>5.2</t>
  </si>
  <si>
    <t xml:space="preserve">Porcentaje de avance en la implementación Plan de Respuesta del Sector Salud frente a Incidentes de Gran Magnitud 
</t>
  </si>
  <si>
    <t xml:space="preserve">Se continúa en el mes de Junio con  mesa de trabajo en IDIGER, con el fin de unificar lineamientos frente al Plan Institucional de Respuesta a Emergencias.  De igual manera se participó en la Comisión Operativa con el fin de definir los criterios con los cuales se trabajara la nueva versión del Plan de Emergencias de Bogotá, la cual muy seguramente conducirá a unos nuevos lineamientos sobre la elaboración del Plan Institucional de Respuesta a Emergencias - PIRE.
Se participó en la demostración de equipos de iluminación los cuales están incluidos en la propuesta de adquisición de elementos, equipos y materiales que hará la Dirección de Urgencias y Emergencias en Salud - DUES, estos elementos están orientados al Fortalecimiento de la capacidad de respuesta del sector salud. 
En desarrollo del Presente plan se han venido teniendo reuniones con los delegados de la Dirección Nacional de Gestión del Riesgo  responsables de la Coordinación General del Simulacro Internacional de Búsqueda y Rescate Urbano (SIBRU), con los responsables de la elaboración de los guiones en los aspectos de Salud Mental, Escenarios de Espacios Confinados y Alojamientos Temporales, de igual manera se ha trabajado con la responsable de la coordinación logística del simulacro para definir los recursos del programa de atención prehospitalaria a designar por el Centro Regulador de Urgencias y Emergencias  en la dinámica de apoyar desde la planeación el Simulacro a realizar en Bogotá en el mes de octubre con la participación del Sistema Distrital de Gestión del Riesgo y cambio climático cuyo énfasis es la respuesta a un eventual sismo que afecte a la ciudad de Bogotá.
En el mismo sentido se realizaron dos reuniones con participación de delegados del Ministerio de Salud y Protección Social, del Instituto Distrital de Gestión del Riesgo y cambio climático, la Secretaria Distrital de Salud y la Dirección Nacional de Gestión del Riesgo en el sentido de estructurar una simulación que permita a los Directores de los Centros Reguladores de Urgencia intervenir en la estrategia de coordinación de los equipos de salude.
</t>
  </si>
  <si>
    <t>No se cuenta con el personal responsable para liderar la implementación del Plan de Incidentes de Gran Magnitud</t>
  </si>
  <si>
    <t>5.3</t>
  </si>
  <si>
    <t>Adquisición de insumos y elementos que fortalezcan la capacidad de respuesta de atención médica frente a  emergencias y desastres</t>
  </si>
  <si>
    <t xml:space="preserve">Porcentaje de avance en la adquisición de insumos y elementos que fortalezcan la capacidad de respuesta de atención médica frente a emergencias y desastres
</t>
  </si>
  <si>
    <r>
      <t>En el mes de Junio se  continua en la construccion de los estudios tecnicos para  Adquirir elementos</t>
    </r>
    <r>
      <rPr>
        <b/>
        <sz val="7"/>
        <color indexed="10"/>
        <rFont val="Arial"/>
        <family val="2"/>
      </rPr>
      <t xml:space="preserve"> </t>
    </r>
    <r>
      <rPr>
        <sz val="7"/>
        <rFont val="Arial"/>
        <family val="2"/>
      </rPr>
      <t xml:space="preserve">para la Dirección de Urgencias y Emergencias en Salud  con el fin de fortalecer la capacidad de respuesta del sector salud ante situaciones de emergencias y desastres que afecten el Distrito Capital, como son los modulos de estabilizacion y clasificacion con la dotación respectiva, proyectandose a un presupuesto de 900 millones </t>
    </r>
  </si>
  <si>
    <t>Capacitar  en el Distrito Capital a 36.000 líderes comunitarios y personal del sector salud,  en temáticas relacionadas con la prevención y respuesta en salud ante urgencias y emergencias, en coordinación intersectorial y del personal del sector salud, al 2016.</t>
  </si>
  <si>
    <t>6.1</t>
  </si>
  <si>
    <t xml:space="preserve">Personas capacitadas en  los cursos primer respondiente basico, salud mental y emergencias y desastres dirigido a la comunidad y al sector salud. 
</t>
  </si>
  <si>
    <t xml:space="preserve">Durante el primer semestre del 2015, se ha logrado la capacitación de 3.514 participantes en 44 cursos en el módulo esencial.
Para el mes de Junio de 2015 en el  MODULO ESENCIAL: 975
Primer Respondiente Básico Comunidad: 661 participantes en 6 cursos realizados 
Primer Respondiente Básico Salud: 206 participantes en 2 cursos
Primer Respondiente en Emergencias en Desastres: 65 participantes en 1 curso
Primer Respondiente en Salud Mental Comunidad: 43 participantes en 1 curso realizado
Primer Respondiente en Salud Mental Salud: No se realizó curso.
</t>
  </si>
  <si>
    <t>6.2</t>
  </si>
  <si>
    <t xml:space="preserve">Personas capacitadas en  los cursos  de capacitación y entrenemiento en temas de urgencias, emergencias y desastres dirigido al personal de los servicios de urgencias y atencion prehospitalaria. 
</t>
  </si>
  <si>
    <t xml:space="preserve">Durante el primer semestre de 2015 en el módulo básico asistieron 131 participantes, en el módulo de gestión del riesgo 147 y módulo avanzado: 40
De Enero a Junio en los módulos básico y de gestión del riesgo se presento la siguiente asistencia: 
Para el mes de Junio , asistieron un total de 31 participantes distribuidos en los siguientes módulos: 
* MODULO BÁSICO: 0 
No se realizo ningún curso de : Línea de Emergencias 123, Formación de instructores, Guía manejo prehospitalario del trauma craneoencefálico y soporte vital modulado en trauma
* MODULO GESTION DEL RIESGO:  21
De este módulo se realizo un curso de sistema comando incidentes básico con 21 participantes.
No se realizó ningún curso de: índice de seguridad hospitalaria, manejo adecuado de la guía de respuesta a emergencias, misión médica, planes hospitalarios y sistema comando incidentes hospitalarios.
* MODULO AVANZADO: 10
Se realizó curso de reanimación neonatal con la asistencia de 10 participantes en 1 curso.
</t>
  </si>
  <si>
    <t>Total e04o02m03</t>
  </si>
  <si>
    <t>6.3</t>
  </si>
  <si>
    <t xml:space="preserve">Porcentaje de avance en el desarrollo de estrategias de articulacion con el sector educativo para la promociòn,  preparación y prevención de  la comunidad y personal del sector salud frente a incidentes de urgencia, emergencias. 
</t>
  </si>
  <si>
    <t xml:space="preserve">* Convenios
Siguiendo lineamiento de la Dirección, se programa reunión (es) con la referente de la Subdirección de contratacion para el análisis de realización de convenio de asociación para la realzación de pasantias. 
Por razones de entrada en vigencia de Ley de garantias , se pospone.
Se realizo reunión con la Subdirectora de Contratación y el abogado asesor del tema   en el mismo sentido, quedando plasmado el apoyo por parte de esta Subdirección en el proceso.
* Solicitud y asistencia del sector educativo
* Se generaron las respuestas a las solicitudes por radicado de las siguientes entidades educativas:  Hogar Infantil las Violetas, Hogar Infantil Caritas Felices, Asociación Nuevo Amanecer, Gimnasio pedagógico María Montessory y el Jardín Infantil de la Universidad Nacional. 
* Dentro de las instituciones de educación que asistieron en el mes de Junio de 2015 con número de participantes estuvieron: Colegio  Liceo Las Columnas (7),  Colegio Santa Ángela Merici (10), Fundación Padre Damián (4), Fundación Esperanza Viva (7), Hogar Infantil "Caritas Felices" (9),  Liceo Infantil Planeta de Sueños (4), Secretaria Distrital de Educación (45),  Servicio Nacional de Aprendizaje -  SENA (60)  Universidad Distrital (28).
</t>
  </si>
  <si>
    <t>Total e04o03m01</t>
  </si>
  <si>
    <t xml:space="preserve">Garantizar que el 100% de Empresas Sociales del Estado, cuenten con Planes Hospitalarios de Emergencias formulados y actualizados, al 2016. </t>
  </si>
  <si>
    <t>7.1</t>
  </si>
  <si>
    <t xml:space="preserve">Porcentaje de avance en la Asesoria y Asistencia Tecnica para el diseño e implementación de Planes Hospitalarios de Emergencias con difusión de la Política de Hospital Seguro a la red prestadora de servicios de salud distrital.
</t>
  </si>
  <si>
    <t xml:space="preserve">ACTUALIZACIÓN Y AJUSTES A DOCUMENTO LINEAMIENTO PARA LA ELABORACIÓN Y SEGUIMIENTO A LOS PHE
*Continúa la búsqueda, revisión y análisis exhaustivo de la metodología para medición del índice de seguridad hospitalaria, con el fin de tener soporte para  su implementación en la ciudad. 
*En proceso de elaboración de presentación preliminar para socialización  de la metodología.
*Ajuste a la propuesta de compromisos, actividades y productos relacionados con el tema de Hospital Seguro e Indice de Seguridad Hospitalaria,  a incluir en el convenio suscrito  entre SDS y  OPS. 
ASESORIA Y ASISTENCIA TÉCNICA A LOS REFERENTES RESPONSABLES DEL DISEÑO DEL PHE DE LAS ESE E IPS
 *Continuaron las jornadas  de trabajo para brindar asesoría y asistencia técnica personalizada  a las Empresas Sociales del Estado (ESE) con el fin de acompañar el proceso de  actualización de los Planes Hospitalarios de Emergencia (PHE)  para la vigencia 2015,  seguimiento a la  implementación del plan de acción 2014   y formulación  y ejecución del plan de acción 2015.
•Durante el mes   se realizaron  5 jornadas de trabajo con las ESE e IPS,  con participación de líderes de salud ocupacional, médicos de urgencias  y referentes de las ARL, de los siguientes hospitales:  Reina Sofia (2), Clínica VIP (2) e Instituto Nacional de Cancerología. 
•Se realizó jornada teórico práctica con 16 estudiantes de tecnología en Atención Prehospitalaria de la Universidad Militar, relativa a conceptualización, diseño y formulación de planes Hospitalarios de Emergencias. 
*Se realizó mesa de trabajo con las directivas de Colmena ARL, con el fin de socializar lineamientos, conocer sus expectativas y la manera de trabajar articuladamente en la elaboración e implementación de los PHE, en el marco de sus competencias como ARL. Como resultado, se definió un cronograma de mesas  de trabajo con referentes de todas las clínicas y hospitales que están afiliadas a esta empresa y que aun no se han vinculado al trabajo con la subdirección de gestión del riesgo.
CURSO DE SISTEMA COMANDO INCIDENTES BÁSICO: Durante  el mes de mayo de 2015 se dictó el curso  dirigido a tripulantes de ambulancias.
SIMULACRO DISTRITAL
Se concerto con las ESE y con las IPS privadas la participacion en el simulacro distrital de evacuacion en el mes de octubre de 2015  y adicionalmente realizar como minimo 2 simulaciones y 2 simulacros  en cada hospital, incluyendo  evacuacion de todas las sedes de los mismos.
Participación activa y posicionamiento de la Subdirección de gestión del riesgo en la mesa de trabajo ébola al interior de la SDS, en el proceso de planeación y organización del simulacro ébola que se programó para el mes de febrero de 2015, fue aplazado y est[a programado nuevamente para el mes de abril de 2015.Se elaboraron  instrumentos para  la realización del simulacro: tarjetas de acción y organización del recurso humano acorde a la estructura del sistema de comando incidentes e  instrumentos de evaluación del simulacro ébola: PMU, alistamiento de ambulancia.
</t>
  </si>
  <si>
    <t>Total general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</si>
</sst>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 #,##0_);_(&quot;$&quot;\ * \(#,##0\);_(&quot;$&quot;\ * &quot;-&quot;_);_(@_)"/>
    <numFmt numFmtId="169" formatCode="_(* #,##0_);_(* \(#,##0\);_(* &quot;-&quot;_);_(@_)"/>
    <numFmt numFmtId="170" formatCode="_(&quot;$&quot;\ * #,##0.00_);_(&quot;$&quot;\ * \(#,##0.00\);_(&quot;$&quot;\ * &quot;-&quot;??_);_(@_)"/>
    <numFmt numFmtId="171" formatCode="_(* #,##0.00_);_(* \(#,##0.00\);_(*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3" formatCode="0.000000000000"/>
    <numFmt numFmtId="208" formatCode="#,##0.000000000000000"/>
    <numFmt numFmtId="209" formatCode="0.00000000"/>
    <numFmt numFmtId="210" formatCode="_-* #,##0.00000000000\ _€_-;\-* #,##0.00000000000\ _€_-;_-* &quot;-&quot;???????????\ _€_-;_-@_-"/>
    <numFmt numFmtId="211" formatCode="_(* #,##0.0_);_(* \(#,##0.0\);_(* &quot;-&quot;??_);_(@_)"/>
    <numFmt numFmtId="227" formatCode="0.0"/>
    <numFmt numFmtId="228" formatCode="_-* #,##0_-;\-* #,##0_-;_-* &quot;-&quot;??_-;_-@_-"/>
    <numFmt numFmtId="229" formatCode="_-* #,##0.0_-;\-* #,##0.0_-;_-* &quot;-&quot;??_-;_-@_-"/>
  </numFmts>
  <fonts count="107">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b/>
      <sz val="11"/>
      <name val="Arial"/>
      <family val="2"/>
    </font>
    <font>
      <sz val="11"/>
      <color indexed="8"/>
      <name val="Arial"/>
      <family val="2"/>
    </font>
    <font>
      <b/>
      <sz val="11"/>
      <color indexed="8"/>
      <name val="Arial"/>
      <family val="2"/>
    </font>
    <font>
      <sz val="9"/>
      <name val="Tahoma"/>
      <family val="2"/>
    </font>
    <font>
      <b/>
      <sz val="9"/>
      <name val="Tahoma"/>
      <family val="2"/>
    </font>
    <font>
      <sz val="11"/>
      <color indexed="8"/>
      <name val="Tahoma"/>
      <family val="2"/>
    </font>
    <font>
      <sz val="11"/>
      <name val="Tahoma"/>
      <family val="2"/>
    </font>
    <font>
      <sz val="12"/>
      <name val="Calibri"/>
      <family val="2"/>
    </font>
    <font>
      <sz val="9"/>
      <name val="Calibri"/>
      <family val="2"/>
    </font>
    <font>
      <b/>
      <sz val="10"/>
      <name val="Calibri"/>
      <family val="2"/>
    </font>
    <font>
      <sz val="8"/>
      <color indexed="8"/>
      <name val="Calibri"/>
      <family val="2"/>
    </font>
    <font>
      <sz val="8"/>
      <name val="Tahoma"/>
      <family val="2"/>
    </font>
    <font>
      <b/>
      <sz val="11"/>
      <color indexed="9"/>
      <name val="Tahoma"/>
      <family val="2"/>
    </font>
    <font>
      <sz val="10"/>
      <name val="Tahoma"/>
      <family val="2"/>
    </font>
    <font>
      <b/>
      <sz val="8"/>
      <color indexed="10"/>
      <name val="Tahoma"/>
      <family val="2"/>
    </font>
    <font>
      <b/>
      <sz val="11"/>
      <color indexed="8"/>
      <name val="Tahoma"/>
      <family val="2"/>
    </font>
    <font>
      <sz val="12"/>
      <color indexed="8"/>
      <name val="Arial"/>
      <family val="2"/>
    </font>
    <font>
      <b/>
      <sz val="9"/>
      <color indexed="8"/>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6"/>
      <color indexed="8"/>
      <name val="Tahoma"/>
      <family val="2"/>
    </font>
    <font>
      <sz val="16"/>
      <color indexed="8"/>
      <name val="Calibri"/>
      <family val="2"/>
    </font>
    <font>
      <sz val="14"/>
      <color indexed="8"/>
      <name val="Calibri"/>
      <family val="2"/>
    </font>
    <font>
      <sz val="14"/>
      <color indexed="8"/>
      <name val="Tahoma"/>
      <family val="2"/>
    </font>
    <font>
      <sz val="11"/>
      <color indexed="10"/>
      <name val="Tahoma"/>
      <family val="2"/>
    </font>
    <font>
      <b/>
      <sz val="11"/>
      <color indexed="10"/>
      <name val="Arial"/>
      <family val="2"/>
    </font>
    <font>
      <sz val="11"/>
      <color indexed="10"/>
      <name val="Arial"/>
      <family val="2"/>
    </font>
    <font>
      <sz val="26"/>
      <color indexed="10"/>
      <name val="Calibri"/>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12"/>
      <color indexed="10"/>
      <name val="Calibri"/>
      <family val="2"/>
    </font>
    <font>
      <sz val="9"/>
      <color indexed="8"/>
      <name val="Tahoma"/>
      <family val="2"/>
    </font>
    <font>
      <sz val="9"/>
      <name val="Verdana"/>
      <family val="2"/>
    </font>
    <font>
      <b/>
      <sz val="11"/>
      <name val="Calibri"/>
      <family val="2"/>
    </font>
    <font>
      <b/>
      <sz val="8"/>
      <color indexed="10"/>
      <name val="Calibri"/>
      <family val="2"/>
    </font>
    <font>
      <sz val="8"/>
      <color indexed="8"/>
      <name val="Arial"/>
      <family val="2"/>
    </font>
    <font>
      <sz val="10"/>
      <color indexed="8"/>
      <name val="Tahoma"/>
      <family val="2"/>
    </font>
    <font>
      <sz val="10"/>
      <name val="Calibri"/>
      <family val="2"/>
    </font>
    <font>
      <sz val="10"/>
      <color indexed="8"/>
      <name val="Calibri"/>
      <family val="2"/>
    </font>
    <font>
      <sz val="7"/>
      <name val="Arial"/>
      <family val="2"/>
    </font>
    <font>
      <sz val="12"/>
      <color indexed="8"/>
      <name val="Calibri"/>
      <family val="2"/>
    </font>
    <font>
      <b/>
      <sz val="7"/>
      <color indexed="10"/>
      <name val="Arial"/>
      <family val="2"/>
    </font>
    <font>
      <b/>
      <sz val="9"/>
      <name val="Calibri"/>
      <family val="2"/>
    </font>
    <font>
      <b/>
      <sz val="9"/>
      <color indexed="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b/>
      <sz val="9"/>
      <color theme="1"/>
      <name val="Calibri"/>
      <family val="2"/>
    </font>
    <font>
      <sz val="11"/>
      <color rgb="FF000000"/>
      <name val="Tahoma"/>
      <family val="2"/>
    </font>
    <font>
      <sz val="16"/>
      <color theme="1"/>
      <name val="Tahoma"/>
      <family val="2"/>
    </font>
    <font>
      <sz val="16"/>
      <color theme="1"/>
      <name val="Calibri"/>
      <family val="2"/>
    </font>
    <font>
      <sz val="14"/>
      <color theme="1"/>
      <name val="Calibri"/>
      <family val="2"/>
    </font>
    <font>
      <sz val="14"/>
      <color theme="1"/>
      <name val="Tahoma"/>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sz val="8"/>
      <color theme="1"/>
      <name val="Calibri"/>
      <family val="2"/>
    </font>
    <font>
      <sz val="8"/>
      <color rgb="FF000000"/>
      <name val="Arial"/>
      <family val="2"/>
    </font>
    <font>
      <sz val="9"/>
      <color theme="1"/>
      <name val="Calibri"/>
      <family val="2"/>
    </font>
    <font>
      <sz val="12"/>
      <color theme="1"/>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theme="0"/>
        <bgColor indexed="64"/>
      </patternFill>
    </fill>
    <fill>
      <patternFill patternType="solid">
        <fgColor rgb="FF002060"/>
        <bgColor indexed="64"/>
      </patternFill>
    </fill>
    <fill>
      <patternFill patternType="solid">
        <fgColor theme="0" tint="-0.3499799966812134"/>
        <bgColor indexed="64"/>
      </patternFill>
    </fill>
    <fill>
      <patternFill patternType="solid">
        <fgColor indexed="22"/>
        <bgColor indexed="64"/>
      </patternFill>
    </fill>
    <fill>
      <patternFill patternType="solid">
        <fgColor indexed="9"/>
        <bgColor indexed="64"/>
      </patternFill>
    </fill>
    <fill>
      <patternFill patternType="solid">
        <fgColor theme="0" tint="-0.4999699890613556"/>
        <bgColor indexed="64"/>
      </patternFill>
    </fill>
    <fill>
      <patternFill patternType="solid">
        <fgColor indexed="13"/>
        <bgColor indexed="64"/>
      </patternFill>
    </fill>
    <fill>
      <patternFill patternType="solid">
        <fgColor theme="5" tint="0.5999900102615356"/>
        <bgColor indexed="64"/>
      </patternFill>
    </fill>
    <fill>
      <patternFill patternType="solid">
        <fgColor rgb="FF00FF00"/>
        <bgColor indexed="64"/>
      </patternFill>
    </fill>
    <fill>
      <patternFill patternType="solid">
        <fgColor indexed="62"/>
        <bgColor indexed="64"/>
      </patternFill>
    </fill>
    <fill>
      <patternFill patternType="solid">
        <fgColor rgb="FFFFFF00"/>
        <bgColor indexed="64"/>
      </patternFill>
    </fill>
    <fill>
      <patternFill patternType="solid">
        <fgColor indexed="51"/>
        <bgColor indexed="64"/>
      </patternFill>
    </fill>
    <fill>
      <patternFill patternType="solid">
        <fgColor indexed="55"/>
        <bgColor indexed="64"/>
      </patternFill>
    </fill>
    <fill>
      <patternFill patternType="solid">
        <fgColor theme="0" tint="-0.24997000396251678"/>
        <bgColor indexed="64"/>
      </patternFill>
    </fill>
    <fill>
      <patternFill patternType="solid">
        <fgColor indexed="1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color indexed="9"/>
      </left>
      <right style="thin">
        <color indexed="9"/>
      </right>
      <top style="thin">
        <color indexed="9"/>
      </top>
      <bottom>
        <color indexed="63"/>
      </bottom>
    </border>
    <border>
      <left style="thin"/>
      <right style="thin"/>
      <top>
        <color indexed="63"/>
      </top>
      <bottom style="thin"/>
    </border>
    <border>
      <left>
        <color indexed="63"/>
      </left>
      <right style="thin">
        <color indexed="9"/>
      </right>
      <top style="thin">
        <color indexed="9"/>
      </top>
      <bottom style="thin">
        <color indexed="9"/>
      </bottom>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border>
    <border>
      <left style="thin"/>
      <right/>
      <top style="medium"/>
      <bottom style="thin"/>
    </border>
    <border>
      <left style="thin"/>
      <right style="thin"/>
      <top/>
      <bottom/>
    </border>
    <border>
      <left style="thin"/>
      <right/>
      <top style="thin"/>
      <bottom style="medium"/>
    </border>
    <border>
      <left style="thin"/>
      <right style="medium"/>
      <top style="thin"/>
      <bottom/>
    </border>
    <border>
      <left style="thin"/>
      <right style="medium"/>
      <top/>
      <bottom/>
    </border>
    <border>
      <left style="thin"/>
      <right style="medium"/>
      <top/>
      <bottom style="thin"/>
    </border>
    <border>
      <left style="medium"/>
      <right style="medium"/>
      <top style="medium"/>
      <bottom style="medium"/>
    </border>
    <border>
      <left/>
      <right style="thin">
        <color indexed="9"/>
      </right>
      <top/>
      <bottom/>
    </border>
    <border>
      <left/>
      <right style="thin">
        <color indexed="9"/>
      </right>
      <top/>
      <bottom style="thin"/>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3"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4" fillId="21" borderId="5"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81" fillId="0" borderId="8" applyNumberFormat="0" applyFill="0" applyAlignment="0" applyProtection="0"/>
    <xf numFmtId="0" fontId="90" fillId="0" borderId="9" applyNumberFormat="0" applyFill="0" applyAlignment="0" applyProtection="0"/>
  </cellStyleXfs>
  <cellXfs count="596">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15" fillId="33"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4" fillId="34" borderId="10" xfId="0" applyFont="1" applyFill="1" applyBorder="1" applyAlignment="1" applyProtection="1">
      <alignment horizontal="center" vertical="center" wrapText="1"/>
      <protection/>
    </xf>
    <xf numFmtId="0" fontId="24" fillId="34" borderId="10" xfId="0" applyFont="1" applyFill="1" applyBorder="1" applyAlignment="1" applyProtection="1">
      <alignment horizontal="justify" vertical="center" wrapText="1"/>
      <protection/>
    </xf>
    <xf numFmtId="0" fontId="91" fillId="34" borderId="10" xfId="0" applyFont="1" applyFill="1" applyBorder="1" applyAlignment="1" applyProtection="1">
      <alignment horizontal="center" vertical="center"/>
      <protection/>
    </xf>
    <xf numFmtId="0" fontId="91" fillId="34" borderId="12" xfId="0" applyFont="1" applyFill="1" applyBorder="1" applyAlignment="1" applyProtection="1">
      <alignment vertical="center" wrapText="1"/>
      <protection/>
    </xf>
    <xf numFmtId="0" fontId="91" fillId="34" borderId="12" xfId="0" applyFont="1" applyFill="1" applyBorder="1" applyAlignment="1" applyProtection="1">
      <alignment horizontal="center" vertical="center" wrapText="1"/>
      <protection/>
    </xf>
    <xf numFmtId="0" fontId="24" fillId="34" borderId="10" xfId="0" applyFont="1" applyFill="1" applyBorder="1" applyAlignment="1" applyProtection="1">
      <alignment horizontal="left" vertical="center" wrapText="1"/>
      <protection/>
    </xf>
    <xf numFmtId="0" fontId="19" fillId="0" borderId="10" xfId="0" applyFont="1" applyFill="1" applyBorder="1" applyAlignment="1" applyProtection="1">
      <alignment vertical="center" wrapText="1"/>
      <protection locked="0"/>
    </xf>
    <xf numFmtId="0" fontId="24" fillId="34" borderId="10" xfId="0" applyFont="1" applyFill="1" applyBorder="1" applyAlignment="1" applyProtection="1">
      <alignment vertical="center" wrapText="1"/>
      <protection/>
    </xf>
    <xf numFmtId="0" fontId="91" fillId="34" borderId="10" xfId="0" applyFont="1" applyFill="1" applyBorder="1" applyAlignment="1" applyProtection="1">
      <alignment vertical="center" wrapText="1"/>
      <protection/>
    </xf>
    <xf numFmtId="0" fontId="91" fillId="34" borderId="10" xfId="0" applyFont="1" applyFill="1" applyBorder="1" applyAlignment="1" applyProtection="1">
      <alignment horizontal="center" vertical="center" wrapText="1"/>
      <protection/>
    </xf>
    <xf numFmtId="195" fontId="24" fillId="34" borderId="10" xfId="0" applyNumberFormat="1" applyFont="1" applyFill="1" applyBorder="1" applyAlignment="1" applyProtection="1">
      <alignment horizontal="center" vertical="center" wrapText="1"/>
      <protection/>
    </xf>
    <xf numFmtId="9" fontId="24" fillId="34" borderId="10" xfId="59" applyFont="1" applyFill="1" applyBorder="1" applyAlignment="1" applyProtection="1">
      <alignment horizontal="center" vertical="center" wrapText="1"/>
      <protection/>
    </xf>
    <xf numFmtId="200" fontId="24" fillId="34" borderId="10" xfId="48" applyNumberFormat="1" applyFont="1" applyFill="1" applyBorder="1" applyAlignment="1" applyProtection="1" quotePrefix="1">
      <alignment horizontal="center" vertical="center"/>
      <protection/>
    </xf>
    <xf numFmtId="195" fontId="24" fillId="35" borderId="10" xfId="0" applyNumberFormat="1" applyFont="1" applyFill="1" applyBorder="1" applyAlignment="1" applyProtection="1">
      <alignment horizontal="center" vertical="center" wrapText="1"/>
      <protection/>
    </xf>
    <xf numFmtId="0" fontId="91" fillId="36" borderId="12" xfId="0" applyFont="1" applyFill="1" applyBorder="1" applyAlignment="1" applyProtection="1">
      <alignment horizontal="center" vertical="center" wrapText="1"/>
      <protection/>
    </xf>
    <xf numFmtId="0" fontId="91" fillId="36" borderId="12" xfId="0" applyFont="1" applyFill="1" applyBorder="1" applyAlignment="1" applyProtection="1">
      <alignment vertical="center" wrapText="1"/>
      <protection/>
    </xf>
    <xf numFmtId="195" fontId="24" fillId="36" borderId="10" xfId="0" applyNumberFormat="1" applyFont="1" applyFill="1" applyBorder="1" applyAlignment="1" applyProtection="1">
      <alignment horizontal="center" vertical="center" wrapText="1"/>
      <protection/>
    </xf>
    <xf numFmtId="0" fontId="91" fillId="0" borderId="0" xfId="0" applyFont="1" applyAlignment="1" applyProtection="1">
      <alignment vertical="center"/>
      <protection/>
    </xf>
    <xf numFmtId="0" fontId="91" fillId="0" borderId="10" xfId="0" applyFont="1" applyBorder="1" applyAlignment="1" applyProtection="1">
      <alignment vertical="center"/>
      <protection/>
    </xf>
    <xf numFmtId="0" fontId="91" fillId="36" borderId="10" xfId="0" applyFont="1" applyFill="1" applyBorder="1" applyAlignment="1" applyProtection="1">
      <alignment vertical="center"/>
      <protection/>
    </xf>
    <xf numFmtId="0" fontId="91" fillId="35" borderId="10" xfId="0" applyFont="1" applyFill="1" applyBorder="1" applyAlignment="1" applyProtection="1">
      <alignment vertical="center"/>
      <protection/>
    </xf>
    <xf numFmtId="0" fontId="9" fillId="35" borderId="10" xfId="0" applyFont="1" applyFill="1" applyBorder="1" applyAlignment="1" applyProtection="1">
      <alignment horizontal="center" vertical="center"/>
      <protection locked="0"/>
    </xf>
    <xf numFmtId="0" fontId="0" fillId="35" borderId="10" xfId="0" applyFill="1" applyBorder="1" applyAlignment="1" applyProtection="1">
      <alignment vertical="center"/>
      <protection locked="0"/>
    </xf>
    <xf numFmtId="195" fontId="26" fillId="0" borderId="10" xfId="60" applyNumberFormat="1" applyFont="1" applyFill="1" applyBorder="1" applyAlignment="1" applyProtection="1">
      <alignment horizontal="center" vertical="center" wrapText="1"/>
      <protection locked="0"/>
    </xf>
    <xf numFmtId="9" fontId="26" fillId="0" borderId="10" xfId="6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9" fontId="26" fillId="0" borderId="10" xfId="0" applyNumberFormat="1" applyFont="1" applyFill="1" applyBorder="1" applyAlignment="1" applyProtection="1">
      <alignment horizontal="center" vertical="center" wrapText="1"/>
      <protection locked="0"/>
    </xf>
    <xf numFmtId="0" fontId="26" fillId="37" borderId="10" xfId="0" applyFont="1" applyFill="1" applyBorder="1" applyAlignment="1" applyProtection="1">
      <alignment horizontal="center" vertical="center"/>
      <protection locked="0"/>
    </xf>
    <xf numFmtId="200" fontId="25" fillId="0" borderId="10" xfId="51" applyNumberFormat="1" applyFont="1" applyFill="1" applyBorder="1" applyAlignment="1" applyProtection="1">
      <alignment horizontal="right" vertical="center" wrapText="1"/>
      <protection locked="0"/>
    </xf>
    <xf numFmtId="195" fontId="27" fillId="38" borderId="10" xfId="0" applyNumberFormat="1" applyFont="1" applyFill="1" applyBorder="1" applyAlignment="1" applyProtection="1">
      <alignment horizontal="right" vertical="center" wrapText="1"/>
      <protection locked="0"/>
    </xf>
    <xf numFmtId="9" fontId="26" fillId="38" borderId="10" xfId="60" applyNumberFormat="1" applyFont="1" applyFill="1" applyBorder="1" applyAlignment="1" applyProtection="1">
      <alignment horizontal="center" vertical="center" wrapText="1"/>
      <protection locked="0"/>
    </xf>
    <xf numFmtId="9" fontId="26" fillId="37" borderId="10" xfId="60" applyNumberFormat="1" applyFont="1" applyFill="1" applyBorder="1" applyAlignment="1" applyProtection="1">
      <alignment horizontal="center" vertical="center" wrapText="1"/>
      <protection locked="0"/>
    </xf>
    <xf numFmtId="171" fontId="26" fillId="0" borderId="10" xfId="51" applyFont="1" applyFill="1" applyBorder="1" applyAlignment="1" applyProtection="1">
      <alignment horizontal="center" vertical="center" wrapText="1"/>
      <protection locked="0"/>
    </xf>
    <xf numFmtId="9" fontId="26" fillId="0" borderId="10" xfId="0" applyNumberFormat="1" applyFont="1" applyFill="1" applyBorder="1" applyAlignment="1" applyProtection="1">
      <alignment horizontal="center" vertical="center"/>
      <protection locked="0"/>
    </xf>
    <xf numFmtId="195" fontId="25" fillId="0" borderId="10" xfId="0" applyNumberFormat="1" applyFont="1" applyFill="1" applyBorder="1" applyAlignment="1" applyProtection="1">
      <alignment horizontal="right" vertical="center" wrapText="1"/>
      <protection locked="0"/>
    </xf>
    <xf numFmtId="0" fontId="5"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200" fontId="24" fillId="34" borderId="10" xfId="48" applyNumberFormat="1" applyFont="1" applyFill="1" applyBorder="1" applyAlignment="1" applyProtection="1">
      <alignment horizontal="center" vertical="center"/>
      <protection locked="0"/>
    </xf>
    <xf numFmtId="10" fontId="20" fillId="0" borderId="10" xfId="0" applyNumberFormat="1" applyFont="1"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91" fillId="34" borderId="10" xfId="0" applyFont="1" applyFill="1" applyBorder="1" applyAlignment="1" applyProtection="1">
      <alignment horizontal="justify" vertical="center" wrapText="1"/>
      <protection/>
    </xf>
    <xf numFmtId="0" fontId="91" fillId="34" borderId="12" xfId="0" applyFont="1" applyFill="1" applyBorder="1" applyAlignment="1" applyProtection="1">
      <alignment horizontal="justify" vertical="center" wrapText="1"/>
      <protection/>
    </xf>
    <xf numFmtId="9" fontId="0" fillId="0" borderId="10" xfId="0" applyNumberFormat="1" applyFill="1" applyBorder="1" applyAlignment="1" applyProtection="1">
      <alignment horizontal="center" vertical="center" wrapText="1"/>
      <protection locked="0"/>
    </xf>
    <xf numFmtId="0" fontId="91" fillId="35" borderId="10" xfId="0" applyFont="1" applyFill="1" applyBorder="1" applyAlignment="1" applyProtection="1">
      <alignment vertical="center"/>
      <protection locked="0"/>
    </xf>
    <xf numFmtId="0" fontId="91" fillId="36" borderId="10" xfId="0" applyFont="1" applyFill="1" applyBorder="1" applyAlignment="1" applyProtection="1">
      <alignment vertical="center"/>
      <protection locked="0"/>
    </xf>
    <xf numFmtId="0" fontId="91" fillId="0" borderId="10" xfId="0" applyFont="1" applyBorder="1" applyAlignment="1" applyProtection="1">
      <alignment vertical="center"/>
      <protection locked="0"/>
    </xf>
    <xf numFmtId="0" fontId="24" fillId="37" borderId="10" xfId="0" applyFont="1" applyFill="1" applyBorder="1" applyAlignment="1" applyProtection="1">
      <alignment horizontal="left" vertical="center" wrapText="1"/>
      <protection locked="0"/>
    </xf>
    <xf numFmtId="0" fontId="23" fillId="34" borderId="10" xfId="0" applyFont="1" applyFill="1" applyBorder="1" applyAlignment="1" applyProtection="1">
      <alignment vertical="center" wrapText="1"/>
      <protection locked="0"/>
    </xf>
    <xf numFmtId="9" fontId="21" fillId="37" borderId="10" xfId="60" applyNumberFormat="1" applyFont="1" applyFill="1" applyBorder="1" applyAlignment="1" applyProtection="1">
      <alignment horizontal="center" vertical="center" wrapText="1"/>
      <protection locked="0"/>
    </xf>
    <xf numFmtId="0" fontId="29" fillId="38" borderId="10" xfId="0" applyFont="1" applyFill="1" applyBorder="1" applyAlignment="1" applyProtection="1">
      <alignment vertical="center" wrapText="1"/>
      <protection locked="0"/>
    </xf>
    <xf numFmtId="9" fontId="92" fillId="0" borderId="10" xfId="6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left" vertical="center" wrapText="1"/>
      <protection locked="0"/>
    </xf>
    <xf numFmtId="0" fontId="91" fillId="0" borderId="0" xfId="0" applyFont="1" applyAlignment="1" applyProtection="1">
      <alignment vertical="center"/>
      <protection locked="0"/>
    </xf>
    <xf numFmtId="0" fontId="24" fillId="34" borderId="10" xfId="0" applyFont="1" applyFill="1" applyBorder="1" applyAlignment="1" applyProtection="1">
      <alignment horizontal="left" vertical="center" wrapText="1"/>
      <protection locked="0"/>
    </xf>
    <xf numFmtId="195" fontId="24" fillId="36" borderId="10" xfId="0"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left" vertical="center" wrapText="1"/>
      <protection locked="0"/>
    </xf>
    <xf numFmtId="9" fontId="24" fillId="34" borderId="10" xfId="59" applyFont="1" applyFill="1" applyBorder="1" applyAlignment="1" applyProtection="1">
      <alignment horizontal="center" vertical="center" wrapText="1"/>
      <protection locked="0"/>
    </xf>
    <xf numFmtId="0" fontId="24" fillId="34" borderId="10" xfId="0" applyFont="1" applyFill="1" applyBorder="1" applyAlignment="1" applyProtection="1">
      <alignment horizontal="center" vertical="center"/>
      <protection locked="0"/>
    </xf>
    <xf numFmtId="195" fontId="24" fillId="35" borderId="10"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5" fillId="33" borderId="11" xfId="0" applyFont="1" applyFill="1" applyBorder="1" applyAlignment="1" applyProtection="1">
      <alignment horizontal="center" vertical="center" wrapText="1"/>
      <protection locked="0"/>
    </xf>
    <xf numFmtId="0" fontId="0" fillId="38" borderId="0" xfId="0" applyFill="1" applyAlignment="1" applyProtection="1">
      <alignment horizontal="center" vertical="center"/>
      <protection locked="0"/>
    </xf>
    <xf numFmtId="0" fontId="0" fillId="38" borderId="0" xfId="0" applyFill="1" applyAlignment="1" applyProtection="1">
      <alignment vertical="center"/>
      <protection locked="0"/>
    </xf>
    <xf numFmtId="0" fontId="0" fillId="38"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3" fillId="38" borderId="0" xfId="0" applyFont="1" applyFill="1" applyAlignment="1" applyProtection="1">
      <alignment vertical="center"/>
      <protection locked="0"/>
    </xf>
    <xf numFmtId="0" fontId="5" fillId="33" borderId="12" xfId="0" applyFont="1" applyFill="1" applyBorder="1" applyAlignment="1" applyProtection="1">
      <alignment horizontal="center" vertical="center" wrapText="1"/>
      <protection locked="0"/>
    </xf>
    <xf numFmtId="0" fontId="91" fillId="34" borderId="10" xfId="0" applyFont="1" applyFill="1" applyBorder="1" applyAlignment="1" applyProtection="1">
      <alignment horizontal="justify" vertical="center" wrapText="1"/>
      <protection locked="0"/>
    </xf>
    <xf numFmtId="0" fontId="0" fillId="34" borderId="0" xfId="0" applyFill="1" applyAlignment="1" applyProtection="1">
      <alignment horizontal="justify" vertical="center"/>
      <protection locked="0"/>
    </xf>
    <xf numFmtId="169" fontId="4" fillId="34" borderId="10" xfId="48" applyNumberFormat="1" applyFont="1" applyFill="1" applyBorder="1" applyAlignment="1" applyProtection="1">
      <alignment horizontal="justify" vertical="center" wrapText="1"/>
      <protection locked="0"/>
    </xf>
    <xf numFmtId="0" fontId="13" fillId="34" borderId="0" xfId="0" applyFont="1" applyFill="1" applyAlignment="1" applyProtection="1">
      <alignment horizontal="justify" vertical="center"/>
      <protection locked="0"/>
    </xf>
    <xf numFmtId="0" fontId="24" fillId="34" borderId="10" xfId="0" applyFont="1" applyFill="1" applyBorder="1" applyAlignment="1" applyProtection="1">
      <alignment horizontal="justify" vertical="center" wrapText="1"/>
      <protection locked="0"/>
    </xf>
    <xf numFmtId="0" fontId="13" fillId="38" borderId="0" xfId="0" applyFont="1" applyFill="1" applyAlignment="1" applyProtection="1">
      <alignment vertical="center"/>
      <protection locked="0"/>
    </xf>
    <xf numFmtId="9" fontId="24" fillId="35" borderId="10" xfId="0" applyNumberFormat="1" applyFont="1" applyFill="1" applyBorder="1" applyAlignment="1" applyProtection="1">
      <alignment horizontal="center" vertical="center" wrapText="1"/>
      <protection locked="0"/>
    </xf>
    <xf numFmtId="0" fontId="24" fillId="35" borderId="10" xfId="56" applyFont="1" applyFill="1" applyBorder="1" applyAlignment="1" applyProtection="1">
      <alignment horizontal="justify" vertical="center" wrapText="1"/>
      <protection locked="0"/>
    </xf>
    <xf numFmtId="9" fontId="25" fillId="35" borderId="10" xfId="59" applyFont="1" applyFill="1" applyBorder="1" applyAlignment="1" applyProtection="1">
      <alignment horizontal="center" vertical="center" wrapText="1"/>
      <protection locked="0"/>
    </xf>
    <xf numFmtId="0" fontId="91" fillId="34" borderId="10" xfId="0" applyFont="1" applyFill="1" applyBorder="1" applyAlignment="1" applyProtection="1">
      <alignment horizontal="center" vertical="center" wrapText="1"/>
      <protection locked="0"/>
    </xf>
    <xf numFmtId="195" fontId="24" fillId="0" borderId="10" xfId="0" applyNumberFormat="1"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10" fontId="24" fillId="0" borderId="10" xfId="0" applyNumberFormat="1" applyFont="1" applyFill="1" applyBorder="1" applyAlignment="1" applyProtection="1">
      <alignment horizontal="center" vertical="center"/>
      <protection/>
    </xf>
    <xf numFmtId="195" fontId="91" fillId="0" borderId="10" xfId="0" applyNumberFormat="1" applyFont="1" applyFill="1" applyBorder="1" applyAlignment="1" applyProtection="1">
      <alignment horizontal="center" vertical="center" wrapText="1"/>
      <protection/>
    </xf>
    <xf numFmtId="0" fontId="7" fillId="0" borderId="0" xfId="0" applyFont="1" applyAlignment="1" applyProtection="1">
      <alignment horizontal="center" vertical="center"/>
      <protection/>
    </xf>
    <xf numFmtId="0" fontId="91" fillId="36" borderId="10" xfId="0" applyFont="1" applyFill="1" applyBorder="1" applyAlignment="1" applyProtection="1">
      <alignment horizontal="justify" vertical="center" wrapText="1"/>
      <protection/>
    </xf>
    <xf numFmtId="0" fontId="91" fillId="35" borderId="10" xfId="0" applyFont="1" applyFill="1" applyBorder="1" applyAlignment="1" applyProtection="1">
      <alignment horizontal="justify" vertical="center" wrapText="1"/>
      <protection/>
    </xf>
    <xf numFmtId="0" fontId="91" fillId="0" borderId="0" xfId="0" applyFont="1" applyAlignment="1" applyProtection="1">
      <alignment horizontal="center" vertical="center"/>
      <protection/>
    </xf>
    <xf numFmtId="0" fontId="30" fillId="33" borderId="11" xfId="0" applyFont="1" applyFill="1" applyBorder="1" applyAlignment="1" applyProtection="1">
      <alignment horizontal="center" vertical="center" wrapText="1"/>
      <protection/>
    </xf>
    <xf numFmtId="10" fontId="24" fillId="0" borderId="10" xfId="0" applyNumberFormat="1"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wrapText="1"/>
      <protection/>
    </xf>
    <xf numFmtId="0" fontId="91" fillId="36" borderId="10" xfId="0" applyFont="1" applyFill="1" applyBorder="1" applyAlignment="1" applyProtection="1">
      <alignment horizontal="center" vertical="center" wrapText="1"/>
      <protection/>
    </xf>
    <xf numFmtId="0" fontId="91" fillId="35" borderId="10"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locked="0"/>
    </xf>
    <xf numFmtId="0" fontId="5" fillId="33" borderId="13" xfId="0" applyFont="1" applyFill="1" applyBorder="1" applyAlignment="1" applyProtection="1">
      <alignment horizontal="center" vertical="center" wrapText="1"/>
      <protection locked="0"/>
    </xf>
    <xf numFmtId="0" fontId="5" fillId="33" borderId="11" xfId="0" applyFont="1" applyFill="1" applyBorder="1" applyAlignment="1" applyProtection="1">
      <alignment vertical="center"/>
      <protection locked="0"/>
    </xf>
    <xf numFmtId="0" fontId="5" fillId="33" borderId="11" xfId="0" applyFont="1" applyFill="1" applyBorder="1" applyAlignment="1" applyProtection="1">
      <alignment vertical="center"/>
      <protection/>
    </xf>
    <xf numFmtId="0" fontId="25" fillId="0" borderId="10" xfId="0" applyFont="1" applyFill="1" applyBorder="1" applyAlignment="1" applyProtection="1">
      <alignment horizontal="center" vertical="center" wrapText="1"/>
      <protection locked="0"/>
    </xf>
    <xf numFmtId="9" fontId="25" fillId="0" borderId="10" xfId="0" applyNumberFormat="1" applyFont="1" applyFill="1" applyBorder="1" applyAlignment="1" applyProtection="1">
      <alignment horizontal="center" vertical="center" wrapText="1"/>
      <protection locked="0"/>
    </xf>
    <xf numFmtId="0" fontId="91" fillId="0" borderId="10" xfId="0" applyFont="1" applyFill="1" applyBorder="1" applyAlignment="1" applyProtection="1">
      <alignment horizontal="center" vertical="center" wrapText="1"/>
      <protection/>
    </xf>
    <xf numFmtId="9" fontId="24" fillId="0" borderId="10" xfId="59"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93" fillId="34" borderId="10"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6" borderId="12" xfId="0" applyFont="1" applyFill="1" applyBorder="1" applyAlignment="1" applyProtection="1">
      <alignment vertical="center" wrapText="1"/>
      <protection/>
    </xf>
    <xf numFmtId="0" fontId="91" fillId="36" borderId="10" xfId="0" applyFont="1" applyFill="1" applyBorder="1" applyAlignment="1" applyProtection="1">
      <alignment vertical="center" wrapText="1"/>
      <protection/>
    </xf>
    <xf numFmtId="0" fontId="29" fillId="38"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vertical="center" wrapText="1"/>
      <protection/>
    </xf>
    <xf numFmtId="0" fontId="91" fillId="0" borderId="10" xfId="0" applyFont="1" applyFill="1" applyBorder="1" applyAlignment="1" applyProtection="1">
      <alignment vertical="center" wrapText="1"/>
      <protection/>
    </xf>
    <xf numFmtId="0" fontId="91" fillId="36" borderId="10" xfId="0" applyFont="1" applyFill="1" applyBorder="1" applyAlignment="1" applyProtection="1">
      <alignment vertical="center" wrapText="1"/>
      <protection locked="0"/>
    </xf>
    <xf numFmtId="0" fontId="32" fillId="38" borderId="10" xfId="0" applyNumberFormat="1" applyFont="1" applyFill="1" applyBorder="1" applyAlignment="1" applyProtection="1">
      <alignment horizontal="justify" vertical="center" wrapText="1"/>
      <protection locked="0"/>
    </xf>
    <xf numFmtId="0" fontId="24" fillId="34"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justify" vertical="center" wrapText="1"/>
      <protection locked="0"/>
    </xf>
    <xf numFmtId="0" fontId="29" fillId="38" borderId="10" xfId="0" applyNumberFormat="1" applyFont="1" applyFill="1" applyBorder="1" applyAlignment="1" applyProtection="1">
      <alignment horizontal="justify" vertical="center" wrapText="1"/>
      <protection locked="0"/>
    </xf>
    <xf numFmtId="0" fontId="91" fillId="35" borderId="12" xfId="0" applyFont="1" applyFill="1" applyBorder="1" applyAlignment="1" applyProtection="1">
      <alignment horizontal="center" vertical="center" wrapText="1"/>
      <protection/>
    </xf>
    <xf numFmtId="0" fontId="24" fillId="35" borderId="10" xfId="0" applyFont="1" applyFill="1" applyBorder="1" applyAlignment="1" applyProtection="1">
      <alignment horizontal="left" vertical="center" wrapText="1"/>
      <protection/>
    </xf>
    <xf numFmtId="0" fontId="91" fillId="35" borderId="10" xfId="0" applyFont="1" applyFill="1" applyBorder="1" applyAlignment="1" applyProtection="1">
      <alignment vertical="center" wrapText="1"/>
      <protection/>
    </xf>
    <xf numFmtId="0" fontId="24" fillId="34" borderId="14" xfId="0" applyFont="1" applyFill="1" applyBorder="1" applyAlignment="1" applyProtection="1">
      <alignment vertical="center" wrapText="1"/>
      <protection/>
    </xf>
    <xf numFmtId="0" fontId="91" fillId="34" borderId="10" xfId="0" applyFont="1" applyFill="1" applyBorder="1" applyAlignment="1" applyProtection="1">
      <alignment vertical="center"/>
      <protection/>
    </xf>
    <xf numFmtId="9" fontId="91" fillId="34" borderId="10" xfId="0" applyNumberFormat="1" applyFont="1" applyFill="1" applyBorder="1" applyAlignment="1" applyProtection="1">
      <alignment horizontal="center" vertical="center"/>
      <protection/>
    </xf>
    <xf numFmtId="9" fontId="9" fillId="34" borderId="0" xfId="0" applyNumberFormat="1" applyFont="1" applyFill="1" applyAlignment="1" applyProtection="1">
      <alignment horizontal="center" vertical="center"/>
      <protection locked="0"/>
    </xf>
    <xf numFmtId="0" fontId="0" fillId="34" borderId="0" xfId="0" applyFill="1" applyAlignment="1" applyProtection="1">
      <alignment vertical="center"/>
      <protection/>
    </xf>
    <xf numFmtId="9" fontId="91" fillId="34" borderId="12" xfId="0" applyNumberFormat="1" applyFont="1" applyFill="1" applyBorder="1" applyAlignment="1" applyProtection="1">
      <alignment horizontal="center" vertical="center"/>
      <protection/>
    </xf>
    <xf numFmtId="9" fontId="8" fillId="34" borderId="10" xfId="0" applyNumberFormat="1" applyFont="1" applyFill="1" applyBorder="1" applyAlignment="1" applyProtection="1">
      <alignment horizontal="justify" vertical="center" wrapText="1"/>
      <protection locked="0"/>
    </xf>
    <xf numFmtId="0" fontId="23" fillId="34" borderId="10" xfId="0" applyNumberFormat="1" applyFont="1" applyFill="1" applyBorder="1" applyAlignment="1" applyProtection="1">
      <alignment horizontal="center" vertical="center" wrapText="1"/>
      <protection/>
    </xf>
    <xf numFmtId="0" fontId="23" fillId="34" borderId="10" xfId="0" applyNumberFormat="1" applyFont="1" applyFill="1" applyBorder="1" applyAlignment="1" applyProtection="1">
      <alignment vertical="center" wrapText="1"/>
      <protection/>
    </xf>
    <xf numFmtId="0" fontId="23" fillId="34" borderId="10" xfId="0" applyNumberFormat="1" applyFont="1" applyFill="1" applyBorder="1" applyAlignment="1" applyProtection="1">
      <alignment horizontal="left" vertical="center" wrapText="1"/>
      <protection/>
    </xf>
    <xf numFmtId="0" fontId="29" fillId="34" borderId="10" xfId="0" applyNumberFormat="1" applyFont="1" applyFill="1" applyBorder="1" applyAlignment="1" applyProtection="1">
      <alignment horizontal="justify" vertical="center" wrapText="1"/>
      <protection locked="0"/>
    </xf>
    <xf numFmtId="0" fontId="14" fillId="0" borderId="0" xfId="0" applyFont="1" applyAlignment="1" applyProtection="1">
      <alignment horizontal="left" vertical="center"/>
      <protection locked="0"/>
    </xf>
    <xf numFmtId="0" fontId="94" fillId="35" borderId="10" xfId="0" applyFont="1" applyFill="1" applyBorder="1" applyAlignment="1" applyProtection="1">
      <alignment horizontal="center" vertical="center" wrapText="1"/>
      <protection locked="0"/>
    </xf>
    <xf numFmtId="0" fontId="91" fillId="35" borderId="10" xfId="0" applyFont="1" applyFill="1" applyBorder="1" applyAlignment="1" applyProtection="1">
      <alignment horizontal="center" vertical="center" wrapText="1"/>
      <protection locked="0"/>
    </xf>
    <xf numFmtId="0" fontId="91" fillId="35" borderId="10" xfId="0" applyFont="1" applyFill="1" applyBorder="1" applyAlignment="1" applyProtection="1">
      <alignment horizontal="justify" vertical="center" wrapText="1"/>
      <protection locked="0"/>
    </xf>
    <xf numFmtId="0" fontId="8" fillId="34" borderId="12" xfId="0" applyFont="1" applyFill="1" applyBorder="1" applyAlignment="1" applyProtection="1">
      <alignment vertical="center" wrapText="1"/>
      <protection locked="0"/>
    </xf>
    <xf numFmtId="0" fontId="28" fillId="34" borderId="12" xfId="0" applyFont="1" applyFill="1" applyBorder="1" applyAlignment="1" applyProtection="1">
      <alignment vertical="center" wrapText="1"/>
      <protection locked="0"/>
    </xf>
    <xf numFmtId="0" fontId="91" fillId="35" borderId="12" xfId="0" applyFont="1" applyFill="1" applyBorder="1" applyAlignment="1" applyProtection="1">
      <alignment horizontal="center" vertical="center" wrapText="1"/>
      <protection locked="0"/>
    </xf>
    <xf numFmtId="9" fontId="25"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94" fillId="35" borderId="10" xfId="0" applyFont="1" applyFill="1" applyBorder="1" applyAlignment="1" applyProtection="1">
      <alignment horizontal="center" vertical="center" wrapText="1"/>
      <protection/>
    </xf>
    <xf numFmtId="9" fontId="24" fillId="35" borderId="10" xfId="0" applyNumberFormat="1" applyFont="1" applyFill="1" applyBorder="1" applyAlignment="1" applyProtection="1">
      <alignment horizontal="center" vertical="center" wrapText="1"/>
      <protection/>
    </xf>
    <xf numFmtId="0" fontId="24" fillId="35" borderId="10" xfId="56" applyFont="1" applyFill="1" applyBorder="1" applyAlignment="1" applyProtection="1">
      <alignment horizontal="justify" vertical="center" wrapText="1"/>
      <protection/>
    </xf>
    <xf numFmtId="9" fontId="25" fillId="35" borderId="10" xfId="59"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protection/>
    </xf>
    <xf numFmtId="0" fontId="23" fillId="34" borderId="10" xfId="0" applyNumberFormat="1" applyFont="1" applyFill="1" applyBorder="1" applyAlignment="1" applyProtection="1">
      <alignment horizontal="justify" vertical="center" wrapText="1"/>
      <protection/>
    </xf>
    <xf numFmtId="0" fontId="95" fillId="34" borderId="10" xfId="0" applyFont="1" applyFill="1" applyBorder="1" applyAlignment="1" applyProtection="1">
      <alignment horizontal="center" vertical="center"/>
      <protection/>
    </xf>
    <xf numFmtId="0" fontId="96" fillId="34" borderId="10" xfId="0" applyFont="1" applyFill="1" applyBorder="1" applyAlignment="1" applyProtection="1">
      <alignment horizontal="center" vertical="center"/>
      <protection/>
    </xf>
    <xf numFmtId="0" fontId="91" fillId="34" borderId="10" xfId="0" applyNumberFormat="1" applyFont="1" applyFill="1" applyBorder="1" applyAlignment="1" applyProtection="1">
      <alignment horizontal="justify" vertical="center" wrapText="1"/>
      <protection/>
    </xf>
    <xf numFmtId="0" fontId="0" fillId="0" borderId="10" xfId="0" applyFill="1" applyBorder="1" applyAlignment="1" applyProtection="1">
      <alignment horizontal="center" vertical="center" wrapText="1"/>
      <protection/>
    </xf>
    <xf numFmtId="0" fontId="94" fillId="34" borderId="10" xfId="0" applyFont="1" applyFill="1" applyBorder="1" applyAlignment="1" applyProtection="1">
      <alignment horizontal="center" vertical="center"/>
      <protection/>
    </xf>
    <xf numFmtId="0" fontId="97" fillId="34" borderId="10" xfId="0" applyFont="1" applyFill="1" applyBorder="1" applyAlignment="1" applyProtection="1">
      <alignment horizontal="center" vertical="center"/>
      <protection/>
    </xf>
    <xf numFmtId="9" fontId="24" fillId="34" borderId="10" xfId="48" applyNumberFormat="1"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center" wrapText="1"/>
      <protection locked="0"/>
    </xf>
    <xf numFmtId="0" fontId="12" fillId="33" borderId="15" xfId="0" applyFont="1" applyFill="1" applyBorder="1" applyAlignment="1" applyProtection="1">
      <alignment horizontal="center" vertical="center" wrapText="1"/>
      <protection locked="0"/>
    </xf>
    <xf numFmtId="0" fontId="12" fillId="33" borderId="11" xfId="0" applyFont="1" applyFill="1" applyBorder="1" applyAlignment="1" applyProtection="1">
      <alignment horizontal="center" vertical="center" wrapText="1"/>
      <protection locked="0"/>
    </xf>
    <xf numFmtId="194" fontId="18" fillId="34" borderId="10" xfId="0" applyNumberFormat="1" applyFont="1" applyFill="1" applyBorder="1" applyAlignment="1" applyProtection="1">
      <alignment horizontal="center" vertical="center"/>
      <protection locked="0"/>
    </xf>
    <xf numFmtId="0" fontId="91" fillId="34" borderId="12" xfId="0" applyFont="1" applyFill="1" applyBorder="1" applyAlignment="1" applyProtection="1">
      <alignment horizontal="justify" vertical="center" wrapText="1"/>
      <protection locked="0"/>
    </xf>
    <xf numFmtId="0" fontId="94" fillId="34" borderId="10"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center" vertical="center" wrapText="1"/>
      <protection locked="0"/>
    </xf>
    <xf numFmtId="0" fontId="24" fillId="34" borderId="10" xfId="56" applyFont="1" applyFill="1" applyBorder="1" applyAlignment="1" applyProtection="1">
      <alignment horizontal="justify" vertical="center" wrapText="1"/>
      <protection locked="0"/>
    </xf>
    <xf numFmtId="0" fontId="5" fillId="33" borderId="10" xfId="0" applyFont="1" applyFill="1" applyBorder="1" applyAlignment="1" applyProtection="1">
      <alignment vertical="center"/>
      <protection locked="0"/>
    </xf>
    <xf numFmtId="200" fontId="24" fillId="34" borderId="10" xfId="48" applyNumberFormat="1" applyFont="1" applyFill="1" applyBorder="1" applyAlignment="1" applyProtection="1">
      <alignment horizontal="left" vertical="center" wrapText="1"/>
      <protection locked="0"/>
    </xf>
    <xf numFmtId="0" fontId="91" fillId="34" borderId="12"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justify" vertical="center" wrapText="1"/>
      <protection locked="0"/>
    </xf>
    <xf numFmtId="200" fontId="25" fillId="0" borderId="10" xfId="50" applyNumberFormat="1"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31" fillId="34" borderId="10" xfId="0" applyFont="1" applyFill="1" applyBorder="1" applyAlignment="1" applyProtection="1">
      <alignment horizontal="center" vertical="center"/>
      <protection locked="0"/>
    </xf>
    <xf numFmtId="0" fontId="31" fillId="34" borderId="10" xfId="0" applyFont="1" applyFill="1" applyBorder="1" applyAlignment="1" applyProtection="1">
      <alignment horizontal="justify" vertical="center" wrapText="1"/>
      <protection locked="0"/>
    </xf>
    <xf numFmtId="0" fontId="31" fillId="34" borderId="10" xfId="0" applyFont="1" applyFill="1" applyBorder="1" applyAlignment="1" applyProtection="1">
      <alignment horizontal="center" vertical="center" wrapText="1"/>
      <protection locked="0"/>
    </xf>
    <xf numFmtId="9" fontId="31" fillId="34" borderId="10" xfId="0" applyNumberFormat="1" applyFont="1" applyFill="1" applyBorder="1" applyAlignment="1" applyProtection="1">
      <alignment horizontal="center" vertical="center" wrapText="1"/>
      <protection locked="0"/>
    </xf>
    <xf numFmtId="10" fontId="33" fillId="34" borderId="10" xfId="0" applyNumberFormat="1" applyFont="1" applyFill="1" applyBorder="1" applyAlignment="1" applyProtection="1">
      <alignment horizontal="left" vertical="center" wrapText="1"/>
      <protection locked="0"/>
    </xf>
    <xf numFmtId="0" fontId="23" fillId="34" borderId="1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vertical="center" wrapText="1"/>
      <protection locked="0"/>
    </xf>
    <xf numFmtId="0" fontId="33" fillId="34" borderId="10" xfId="0" applyFont="1" applyFill="1" applyBorder="1" applyAlignment="1" applyProtection="1">
      <alignment horizontal="center" vertical="center" wrapText="1"/>
      <protection locked="0"/>
    </xf>
    <xf numFmtId="195" fontId="2" fillId="0" borderId="10" xfId="60" applyNumberFormat="1" applyFont="1" applyBorder="1" applyAlignment="1" applyProtection="1">
      <alignment horizontal="center" vertical="center" wrapText="1"/>
      <protection locked="0"/>
    </xf>
    <xf numFmtId="169" fontId="34" fillId="34" borderId="10" xfId="52" applyNumberFormat="1" applyFont="1" applyFill="1" applyBorder="1" applyAlignment="1" applyProtection="1">
      <alignment vertical="center" wrapText="1"/>
      <protection locked="0"/>
    </xf>
    <xf numFmtId="0" fontId="91" fillId="34" borderId="10" xfId="0" applyFont="1" applyFill="1" applyBorder="1" applyAlignment="1" applyProtection="1">
      <alignment horizontal="left" vertical="center" wrapText="1"/>
      <protection/>
    </xf>
    <xf numFmtId="0" fontId="23" fillId="39" borderId="10" xfId="0" applyNumberFormat="1" applyFont="1" applyFill="1" applyBorder="1" applyAlignment="1" applyProtection="1">
      <alignment horizontal="center" vertical="center" wrapText="1"/>
      <protection/>
    </xf>
    <xf numFmtId="0" fontId="23" fillId="39" borderId="10" xfId="0" applyNumberFormat="1" applyFont="1" applyFill="1" applyBorder="1" applyAlignment="1" applyProtection="1">
      <alignment vertical="center" wrapText="1"/>
      <protection/>
    </xf>
    <xf numFmtId="0" fontId="23" fillId="39" borderId="10" xfId="0" applyNumberFormat="1" applyFont="1" applyFill="1" applyBorder="1" applyAlignment="1" applyProtection="1">
      <alignment horizontal="justify" vertical="center" wrapText="1"/>
      <protection/>
    </xf>
    <xf numFmtId="0" fontId="98" fillId="39" borderId="10" xfId="0" applyNumberFormat="1" applyFont="1" applyFill="1" applyBorder="1" applyAlignment="1" applyProtection="1">
      <alignment horizontal="center" vertical="center" wrapText="1"/>
      <protection/>
    </xf>
    <xf numFmtId="0" fontId="98" fillId="39" borderId="10" xfId="0" applyNumberFormat="1" applyFont="1" applyFill="1" applyBorder="1" applyAlignment="1" applyProtection="1">
      <alignment horizontal="justify" vertical="center" wrapText="1"/>
      <protection/>
    </xf>
    <xf numFmtId="0" fontId="98" fillId="39" borderId="10" xfId="0" applyNumberFormat="1" applyFont="1" applyFill="1" applyBorder="1" applyAlignment="1" applyProtection="1">
      <alignment vertical="center" wrapText="1"/>
      <protection/>
    </xf>
    <xf numFmtId="0" fontId="85" fillId="39" borderId="10" xfId="0" applyFont="1" applyFill="1" applyBorder="1" applyAlignment="1" applyProtection="1">
      <alignment horizontal="justify" vertical="center" wrapText="1"/>
      <protection/>
    </xf>
    <xf numFmtId="0" fontId="85" fillId="39" borderId="10" xfId="0" applyFont="1" applyFill="1" applyBorder="1" applyAlignment="1" applyProtection="1">
      <alignment horizontal="center" vertical="center"/>
      <protection/>
    </xf>
    <xf numFmtId="0" fontId="85" fillId="39" borderId="10" xfId="0" applyFont="1" applyFill="1" applyBorder="1" applyAlignment="1" applyProtection="1">
      <alignment horizontal="center" vertical="center"/>
      <protection/>
    </xf>
    <xf numFmtId="0" fontId="85" fillId="39" borderId="10" xfId="0" applyFont="1" applyFill="1" applyBorder="1" applyAlignment="1" applyProtection="1">
      <alignment vertical="center"/>
      <protection/>
    </xf>
    <xf numFmtId="0" fontId="85" fillId="39" borderId="10" xfId="0" applyNumberFormat="1" applyFont="1" applyFill="1" applyBorder="1" applyAlignment="1" applyProtection="1">
      <alignment horizontal="center" vertical="center" wrapText="1"/>
      <protection/>
    </xf>
    <xf numFmtId="9" fontId="99" fillId="39" borderId="10" xfId="60" applyNumberFormat="1" applyFont="1" applyFill="1" applyBorder="1" applyAlignment="1" applyProtection="1">
      <alignment horizontal="center" vertical="center" wrapText="1"/>
      <protection locked="0"/>
    </xf>
    <xf numFmtId="0" fontId="100" fillId="39" borderId="10" xfId="0" applyFont="1" applyFill="1" applyBorder="1" applyAlignment="1" applyProtection="1">
      <alignment horizontal="justify" vertical="center" wrapText="1"/>
      <protection locked="0"/>
    </xf>
    <xf numFmtId="0" fontId="0" fillId="34" borderId="0" xfId="0" applyFill="1" applyAlignment="1" applyProtection="1">
      <alignment vertical="center"/>
      <protection locked="0"/>
    </xf>
    <xf numFmtId="0" fontId="31" fillId="34" borderId="10" xfId="0" applyFont="1" applyFill="1" applyBorder="1" applyAlignment="1" applyProtection="1">
      <alignment horizontal="center" vertical="center"/>
      <protection/>
    </xf>
    <xf numFmtId="0" fontId="31" fillId="34" borderId="10" xfId="0" applyFont="1" applyFill="1" applyBorder="1" applyAlignment="1" applyProtection="1">
      <alignment horizontal="justify" vertical="center" wrapText="1"/>
      <protection/>
    </xf>
    <xf numFmtId="0" fontId="31" fillId="34" borderId="10" xfId="0" applyFont="1" applyFill="1" applyBorder="1" applyAlignment="1" applyProtection="1">
      <alignment horizontal="center" vertical="center" wrapText="1"/>
      <protection/>
    </xf>
    <xf numFmtId="0" fontId="31" fillId="34" borderId="10" xfId="0" applyFont="1" applyFill="1" applyBorder="1" applyAlignment="1" applyProtection="1" quotePrefix="1">
      <alignment horizontal="center" vertical="center"/>
      <protection/>
    </xf>
    <xf numFmtId="227" fontId="31" fillId="34" borderId="10" xfId="57" applyNumberFormat="1" applyFont="1" applyFill="1" applyBorder="1" applyAlignment="1" applyProtection="1">
      <alignment horizontal="center" vertical="center" wrapText="1"/>
      <protection/>
    </xf>
    <xf numFmtId="0" fontId="31" fillId="34" borderId="10" xfId="0" applyFont="1" applyFill="1" applyBorder="1" applyAlignment="1" applyProtection="1">
      <alignment horizontal="justify" vertical="center"/>
      <protection locked="0"/>
    </xf>
    <xf numFmtId="0" fontId="31" fillId="34"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0" xfId="0" applyFont="1" applyAlignment="1" applyProtection="1">
      <alignment vertical="center" wrapText="1"/>
      <protection locked="0"/>
    </xf>
    <xf numFmtId="0" fontId="23" fillId="35" borderId="10" xfId="0" applyNumberFormat="1" applyFont="1" applyFill="1" applyBorder="1" applyAlignment="1" applyProtection="1">
      <alignment horizontal="center" vertical="center" wrapText="1"/>
      <protection locked="0"/>
    </xf>
    <xf numFmtId="0" fontId="23" fillId="35" borderId="10" xfId="0" applyNumberFormat="1" applyFont="1" applyFill="1" applyBorder="1" applyAlignment="1" applyProtection="1">
      <alignment vertical="center" wrapText="1"/>
      <protection locked="0"/>
    </xf>
    <xf numFmtId="0" fontId="23" fillId="35" borderId="10" xfId="0" applyNumberFormat="1" applyFont="1" applyFill="1" applyBorder="1" applyAlignment="1" applyProtection="1">
      <alignment horizontal="justify" vertical="center" wrapText="1"/>
      <protection locked="0"/>
    </xf>
    <xf numFmtId="0" fontId="98" fillId="35" borderId="10" xfId="0" applyNumberFormat="1" applyFont="1" applyFill="1" applyBorder="1" applyAlignment="1" applyProtection="1">
      <alignment horizontal="center" vertical="center" wrapText="1"/>
      <protection locked="0"/>
    </xf>
    <xf numFmtId="0" fontId="98" fillId="35" borderId="10" xfId="0" applyNumberFormat="1" applyFont="1" applyFill="1" applyBorder="1" applyAlignment="1" applyProtection="1">
      <alignment horizontal="justify" vertical="center" wrapText="1"/>
      <protection locked="0"/>
    </xf>
    <xf numFmtId="0" fontId="98" fillId="35" borderId="10" xfId="0" applyNumberFormat="1" applyFont="1" applyFill="1" applyBorder="1" applyAlignment="1" applyProtection="1">
      <alignment vertical="center" wrapText="1"/>
      <protection locked="0"/>
    </xf>
    <xf numFmtId="0" fontId="85" fillId="35" borderId="10" xfId="0" applyFont="1" applyFill="1" applyBorder="1" applyAlignment="1" applyProtection="1">
      <alignment horizontal="justify" vertical="center" wrapText="1"/>
      <protection locked="0"/>
    </xf>
    <xf numFmtId="0" fontId="85" fillId="35" borderId="10" xfId="0" applyFont="1" applyFill="1" applyBorder="1" applyAlignment="1" applyProtection="1">
      <alignment horizontal="center" vertical="center"/>
      <protection locked="0"/>
    </xf>
    <xf numFmtId="0" fontId="85" fillId="35" borderId="10" xfId="0" applyFont="1" applyFill="1" applyBorder="1" applyAlignment="1" applyProtection="1">
      <alignment horizontal="center" vertical="center"/>
      <protection locked="0"/>
    </xf>
    <xf numFmtId="0" fontId="85" fillId="35" borderId="10" xfId="0" applyFont="1" applyFill="1" applyBorder="1" applyAlignment="1" applyProtection="1">
      <alignment vertical="center"/>
      <protection locked="0"/>
    </xf>
    <xf numFmtId="0" fontId="85" fillId="35" borderId="10" xfId="0" applyNumberFormat="1" applyFont="1" applyFill="1" applyBorder="1" applyAlignment="1" applyProtection="1">
      <alignment horizontal="center" vertical="center" wrapText="1"/>
      <protection locked="0"/>
    </xf>
    <xf numFmtId="9" fontId="99" fillId="35" borderId="10" xfId="60" applyNumberFormat="1" applyFont="1" applyFill="1" applyBorder="1" applyAlignment="1" applyProtection="1">
      <alignment horizontal="center" vertical="center" wrapText="1"/>
      <protection locked="0"/>
    </xf>
    <xf numFmtId="0" fontId="100" fillId="35" borderId="10" xfId="0" applyFont="1" applyFill="1" applyBorder="1" applyAlignment="1" applyProtection="1">
      <alignment horizontal="justify" vertical="center" wrapText="1"/>
      <protection locked="0"/>
    </xf>
    <xf numFmtId="0" fontId="3" fillId="33" borderId="15" xfId="0" applyFont="1" applyFill="1" applyBorder="1" applyAlignment="1" applyProtection="1">
      <alignment horizontal="center" vertical="center" wrapText="1"/>
      <protection/>
    </xf>
    <xf numFmtId="0" fontId="15" fillId="33" borderId="16" xfId="0" applyFont="1" applyFill="1" applyBorder="1" applyAlignment="1" applyProtection="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5" fillId="33" borderId="18"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101" fillId="0" borderId="0" xfId="0" applyFont="1" applyAlignment="1" applyProtection="1">
      <alignment horizontal="left" vertical="center"/>
      <protection locked="0"/>
    </xf>
    <xf numFmtId="0" fontId="3" fillId="33" borderId="20"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12" fillId="33" borderId="13" xfId="0" applyFont="1" applyFill="1" applyBorder="1" applyAlignment="1" applyProtection="1">
      <alignment horizontal="center" vertical="center" wrapText="1"/>
      <protection locked="0"/>
    </xf>
    <xf numFmtId="0" fontId="12" fillId="33" borderId="23"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6" fillId="33" borderId="12" xfId="0" applyFont="1" applyFill="1" applyBorder="1" applyAlignment="1" applyProtection="1">
      <alignment horizontal="center" vertical="center" wrapText="1"/>
      <protection locked="0"/>
    </xf>
    <xf numFmtId="0" fontId="16" fillId="33" borderId="14" xfId="0" applyFont="1" applyFill="1" applyBorder="1" applyAlignment="1" applyProtection="1">
      <alignment horizontal="center" vertical="center" wrapText="1"/>
      <protection locked="0"/>
    </xf>
    <xf numFmtId="0" fontId="17" fillId="33" borderId="24" xfId="0" applyFont="1" applyFill="1" applyBorder="1" applyAlignment="1" applyProtection="1">
      <alignment horizontal="center" vertical="center" wrapText="1"/>
      <protection locked="0"/>
    </xf>
    <xf numFmtId="0" fontId="17" fillId="33" borderId="25" xfId="0" applyFont="1" applyFill="1" applyBorder="1" applyAlignment="1" applyProtection="1">
      <alignment horizontal="center" vertical="center" wrapText="1"/>
      <protection locked="0"/>
    </xf>
    <xf numFmtId="0" fontId="5" fillId="33" borderId="26" xfId="0" applyFont="1" applyFill="1" applyBorder="1" applyAlignment="1" applyProtection="1">
      <alignment horizontal="center" vertical="center"/>
      <protection locked="0"/>
    </xf>
    <xf numFmtId="0" fontId="3" fillId="33" borderId="27"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15" fillId="33" borderId="28"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15" fillId="33" borderId="30" xfId="0"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locked="0"/>
    </xf>
    <xf numFmtId="0" fontId="30" fillId="33" borderId="13" xfId="0" applyFont="1" applyFill="1" applyBorder="1" applyAlignment="1" applyProtection="1">
      <alignment horizontal="center" vertical="center" wrapText="1"/>
      <protection locked="0"/>
    </xf>
    <xf numFmtId="0" fontId="12" fillId="33" borderId="13"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57" fillId="0" borderId="31" xfId="0" applyFont="1" applyBorder="1" applyAlignment="1">
      <alignment horizontal="center"/>
    </xf>
    <xf numFmtId="0" fontId="57" fillId="0" borderId="32" xfId="0" applyFont="1" applyBorder="1" applyAlignment="1">
      <alignment horizontal="center"/>
    </xf>
    <xf numFmtId="0" fontId="57" fillId="0" borderId="33" xfId="0" applyFont="1" applyBorder="1" applyAlignment="1">
      <alignment horizontal="center"/>
    </xf>
    <xf numFmtId="0" fontId="58" fillId="0" borderId="34" xfId="0" applyFont="1" applyBorder="1" applyAlignment="1">
      <alignment horizontal="center" wrapText="1"/>
    </xf>
    <xf numFmtId="0" fontId="58" fillId="0" borderId="35" xfId="0" applyFont="1" applyBorder="1" applyAlignment="1">
      <alignment horizontal="center" wrapText="1"/>
    </xf>
    <xf numFmtId="0" fontId="58" fillId="0" borderId="36" xfId="0" applyFont="1" applyBorder="1" applyAlignment="1">
      <alignment horizontal="center" wrapText="1"/>
    </xf>
    <xf numFmtId="0" fontId="58" fillId="0" borderId="34" xfId="0" applyFont="1" applyBorder="1" applyAlignment="1">
      <alignment horizontal="left" wrapText="1"/>
    </xf>
    <xf numFmtId="0" fontId="58" fillId="0" borderId="35" xfId="0" applyFont="1" applyBorder="1" applyAlignment="1">
      <alignment horizontal="left" wrapText="1"/>
    </xf>
    <xf numFmtId="0" fontId="58" fillId="0" borderId="36" xfId="0" applyFont="1" applyBorder="1" applyAlignment="1">
      <alignment horizontal="left" wrapText="1"/>
    </xf>
    <xf numFmtId="0" fontId="57" fillId="0" borderId="34" xfId="0" applyFont="1" applyBorder="1" applyAlignment="1">
      <alignment horizontal="center"/>
    </xf>
    <xf numFmtId="0" fontId="57" fillId="0" borderId="35" xfId="0" applyFont="1" applyBorder="1" applyAlignment="1">
      <alignment horizontal="center"/>
    </xf>
    <xf numFmtId="0" fontId="57" fillId="0" borderId="36" xfId="0" applyFont="1" applyBorder="1" applyAlignment="1">
      <alignment/>
    </xf>
    <xf numFmtId="0" fontId="57" fillId="0" borderId="36" xfId="0" applyFont="1" applyBorder="1" applyAlignment="1">
      <alignment horizontal="center"/>
    </xf>
    <xf numFmtId="0" fontId="57" fillId="0" borderId="34" xfId="0" applyFont="1" applyBorder="1" applyAlignment="1">
      <alignment horizontal="center" wrapText="1"/>
    </xf>
    <xf numFmtId="0" fontId="57" fillId="0" borderId="35" xfId="0" applyFont="1" applyBorder="1" applyAlignment="1">
      <alignment horizontal="center" wrapText="1"/>
    </xf>
    <xf numFmtId="0" fontId="57" fillId="0" borderId="36" xfId="0" applyFont="1" applyBorder="1" applyAlignment="1">
      <alignment horizontal="center" wrapText="1"/>
    </xf>
    <xf numFmtId="0" fontId="57" fillId="0" borderId="35" xfId="0" applyFont="1" applyBorder="1" applyAlignment="1">
      <alignment horizontal="center" wrapText="1"/>
    </xf>
    <xf numFmtId="0" fontId="58" fillId="0" borderId="35" xfId="0" applyFont="1" applyBorder="1" applyAlignment="1">
      <alignment horizontal="left" wrapText="1"/>
    </xf>
    <xf numFmtId="0" fontId="57" fillId="0" borderId="0" xfId="0" applyFont="1" applyAlignment="1">
      <alignment/>
    </xf>
    <xf numFmtId="0" fontId="57" fillId="0" borderId="0" xfId="0" applyFont="1" applyFill="1" applyAlignment="1">
      <alignment/>
    </xf>
    <xf numFmtId="0" fontId="57" fillId="40" borderId="0" xfId="0" applyFont="1" applyFill="1" applyAlignment="1">
      <alignment/>
    </xf>
    <xf numFmtId="0" fontId="57" fillId="0" borderId="37" xfId="0" applyFont="1" applyBorder="1" applyAlignment="1">
      <alignment horizontal="center"/>
    </xf>
    <xf numFmtId="0" fontId="57" fillId="0" borderId="10" xfId="0" applyFont="1" applyBorder="1" applyAlignment="1">
      <alignment horizontal="center"/>
    </xf>
    <xf numFmtId="0" fontId="57" fillId="0" borderId="38" xfId="0" applyFont="1" applyBorder="1" applyAlignment="1">
      <alignment horizontal="center"/>
    </xf>
    <xf numFmtId="0" fontId="58" fillId="0" borderId="39" xfId="0" applyFont="1" applyBorder="1" applyAlignment="1">
      <alignment horizontal="center" wrapText="1"/>
    </xf>
    <xf numFmtId="0" fontId="58" fillId="0" borderId="0" xfId="0" applyFont="1" applyBorder="1" applyAlignment="1">
      <alignment horizontal="center" wrapText="1"/>
    </xf>
    <xf numFmtId="0" fontId="58" fillId="0" borderId="40" xfId="0" applyFont="1" applyBorder="1" applyAlignment="1">
      <alignment horizontal="center" wrapText="1"/>
    </xf>
    <xf numFmtId="0" fontId="58" fillId="0" borderId="39" xfId="0" applyFont="1" applyBorder="1" applyAlignment="1">
      <alignment horizontal="left" wrapText="1"/>
    </xf>
    <xf numFmtId="0" fontId="58" fillId="0" borderId="0" xfId="0" applyFont="1" applyBorder="1" applyAlignment="1">
      <alignment horizontal="left" wrapText="1"/>
    </xf>
    <xf numFmtId="0" fontId="58" fillId="0" borderId="40" xfId="0" applyFont="1" applyBorder="1" applyAlignment="1">
      <alignment horizontal="left" wrapText="1"/>
    </xf>
    <xf numFmtId="0" fontId="57" fillId="0" borderId="39" xfId="0" applyFont="1" applyBorder="1" applyAlignment="1">
      <alignment horizontal="center"/>
    </xf>
    <xf numFmtId="0" fontId="57" fillId="0" borderId="0" xfId="0" applyFont="1" applyBorder="1" applyAlignment="1">
      <alignment horizontal="center"/>
    </xf>
    <xf numFmtId="0" fontId="57" fillId="0" borderId="40" xfId="0" applyFont="1" applyBorder="1" applyAlignment="1">
      <alignment/>
    </xf>
    <xf numFmtId="0" fontId="57" fillId="0" borderId="40" xfId="0" applyFont="1" applyBorder="1" applyAlignment="1">
      <alignment horizontal="center"/>
    </xf>
    <xf numFmtId="0" fontId="57" fillId="0" borderId="39" xfId="0" applyFont="1" applyBorder="1" applyAlignment="1">
      <alignment horizontal="center" wrapText="1"/>
    </xf>
    <xf numFmtId="0" fontId="57" fillId="0" borderId="0" xfId="0" applyFont="1" applyBorder="1" applyAlignment="1">
      <alignment horizontal="center" wrapText="1"/>
    </xf>
    <xf numFmtId="0" fontId="57" fillId="0" borderId="40" xfId="0" applyFont="1" applyBorder="1" applyAlignment="1">
      <alignment horizontal="center" wrapText="1"/>
    </xf>
    <xf numFmtId="0" fontId="57" fillId="0" borderId="0" xfId="0" applyFont="1" applyBorder="1" applyAlignment="1">
      <alignment horizontal="center" wrapText="1"/>
    </xf>
    <xf numFmtId="0" fontId="58" fillId="0" borderId="0" xfId="0" applyFont="1" applyBorder="1" applyAlignment="1">
      <alignment horizontal="left" wrapText="1"/>
    </xf>
    <xf numFmtId="0" fontId="57" fillId="0" borderId="41" xfId="0" applyFont="1" applyBorder="1" applyAlignment="1">
      <alignment horizontal="center"/>
    </xf>
    <xf numFmtId="0" fontId="57" fillId="0" borderId="42" xfId="0" applyFont="1" applyBorder="1" applyAlignment="1">
      <alignment horizontal="center"/>
    </xf>
    <xf numFmtId="0" fontId="57" fillId="0" borderId="43" xfId="0" applyFont="1" applyBorder="1" applyAlignment="1">
      <alignment horizontal="center"/>
    </xf>
    <xf numFmtId="0" fontId="58" fillId="0" borderId="44" xfId="0" applyFont="1" applyBorder="1" applyAlignment="1">
      <alignment horizontal="center" wrapText="1"/>
    </xf>
    <xf numFmtId="0" fontId="58" fillId="0" borderId="45" xfId="0" applyFont="1" applyBorder="1" applyAlignment="1">
      <alignment horizontal="center" wrapText="1"/>
    </xf>
    <xf numFmtId="0" fontId="58" fillId="0" borderId="46" xfId="0" applyFont="1" applyBorder="1" applyAlignment="1">
      <alignment horizontal="center" wrapText="1"/>
    </xf>
    <xf numFmtId="0" fontId="58" fillId="0" borderId="44" xfId="0" applyFont="1" applyBorder="1" applyAlignment="1">
      <alignment horizontal="left" wrapText="1"/>
    </xf>
    <xf numFmtId="0" fontId="58" fillId="0" borderId="45" xfId="0" applyFont="1" applyBorder="1" applyAlignment="1">
      <alignment horizontal="left" wrapText="1"/>
    </xf>
    <xf numFmtId="0" fontId="58" fillId="0" borderId="46" xfId="0" applyFont="1" applyBorder="1" applyAlignment="1">
      <alignment horizontal="left" wrapText="1"/>
    </xf>
    <xf numFmtId="0" fontId="57" fillId="0" borderId="44" xfId="0" applyFont="1" applyBorder="1" applyAlignment="1">
      <alignment horizontal="center"/>
    </xf>
    <xf numFmtId="0" fontId="57" fillId="0" borderId="45" xfId="0" applyFont="1" applyBorder="1" applyAlignment="1">
      <alignment horizontal="center"/>
    </xf>
    <xf numFmtId="0" fontId="57" fillId="0" borderId="46" xfId="0" applyFont="1" applyBorder="1" applyAlignment="1">
      <alignment/>
    </xf>
    <xf numFmtId="0" fontId="57" fillId="0" borderId="46" xfId="0" applyFont="1" applyBorder="1" applyAlignment="1">
      <alignment horizontal="center"/>
    </xf>
    <xf numFmtId="0" fontId="57" fillId="0" borderId="44" xfId="0" applyFont="1" applyBorder="1" applyAlignment="1">
      <alignment horizontal="center" wrapText="1"/>
    </xf>
    <xf numFmtId="0" fontId="57" fillId="0" borderId="45" xfId="0" applyFont="1" applyBorder="1" applyAlignment="1">
      <alignment horizontal="center" wrapText="1"/>
    </xf>
    <xf numFmtId="0" fontId="57" fillId="0" borderId="46" xfId="0" applyFont="1" applyBorder="1" applyAlignment="1">
      <alignment horizontal="center" wrapText="1"/>
    </xf>
    <xf numFmtId="0" fontId="57" fillId="0" borderId="45" xfId="0" applyFont="1" applyBorder="1" applyAlignment="1">
      <alignment horizontal="center" wrapText="1"/>
    </xf>
    <xf numFmtId="0" fontId="58" fillId="0" borderId="45" xfId="0" applyFont="1" applyBorder="1" applyAlignment="1">
      <alignment horizontal="left" wrapText="1"/>
    </xf>
    <xf numFmtId="0" fontId="0" fillId="0" borderId="0" xfId="0" applyFill="1" applyAlignment="1" applyProtection="1">
      <alignment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0" fillId="40" borderId="0" xfId="0"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40" borderId="10" xfId="0" applyFont="1" applyFill="1" applyBorder="1" applyAlignment="1" applyProtection="1">
      <alignment horizontal="center" vertical="center" wrapText="1"/>
      <protection/>
    </xf>
    <xf numFmtId="194" fontId="62" fillId="40" borderId="10" xfId="0" applyNumberFormat="1" applyFont="1" applyFill="1" applyBorder="1" applyAlignment="1" applyProtection="1">
      <alignment horizontal="center" vertical="center"/>
      <protection/>
    </xf>
    <xf numFmtId="0" fontId="26" fillId="0" borderId="12"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9" fontId="4" fillId="0" borderId="12" xfId="0" applyNumberFormat="1" applyFont="1" applyFill="1" applyBorder="1" applyAlignment="1" applyProtection="1">
      <alignment horizontal="center" vertical="center" wrapText="1"/>
      <protection/>
    </xf>
    <xf numFmtId="10" fontId="26" fillId="0" borderId="12" xfId="0" applyNumberFormat="1" applyFont="1" applyFill="1" applyBorder="1" applyAlignment="1" applyProtection="1">
      <alignment horizontal="center" vertical="center" wrapText="1"/>
      <protection locked="0"/>
    </xf>
    <xf numFmtId="169" fontId="4" fillId="0" borderId="12" xfId="50" applyNumberFormat="1" applyFont="1" applyFill="1" applyBorder="1" applyAlignment="1" applyProtection="1">
      <alignment horizontal="center" vertical="center" wrapText="1"/>
      <protection/>
    </xf>
    <xf numFmtId="169" fontId="4" fillId="34" borderId="12" xfId="50" applyNumberFormat="1" applyFont="1" applyFill="1" applyBorder="1" applyAlignment="1" applyProtection="1">
      <alignment horizontal="center" vertical="center" wrapText="1"/>
      <protection/>
    </xf>
    <xf numFmtId="0" fontId="28" fillId="0" borderId="12" xfId="0" applyFont="1" applyFill="1" applyBorder="1" applyAlignment="1" applyProtection="1">
      <alignment horizontal="left" vertical="center" wrapText="1" indent="1"/>
      <protection locked="0"/>
    </xf>
    <xf numFmtId="0" fontId="28" fillId="34" borderId="12" xfId="0" applyFont="1" applyFill="1" applyBorder="1" applyAlignment="1" applyProtection="1">
      <alignment horizontal="left" vertical="center" wrapText="1" indent="1"/>
      <protection locked="0"/>
    </xf>
    <xf numFmtId="0" fontId="8" fillId="0" borderId="12" xfId="0" applyFont="1" applyFill="1" applyBorder="1" applyAlignment="1" applyProtection="1">
      <alignment horizontal="left" vertical="center" wrapText="1" indent="1"/>
      <protection locked="0"/>
    </xf>
    <xf numFmtId="0" fontId="8" fillId="34" borderId="12" xfId="0" applyFont="1" applyFill="1" applyBorder="1" applyAlignment="1" applyProtection="1">
      <alignment horizontal="left" vertical="center" wrapText="1" indent="1"/>
      <protection locked="0"/>
    </xf>
    <xf numFmtId="0" fontId="64" fillId="38" borderId="31" xfId="0" applyFont="1" applyFill="1" applyBorder="1" applyAlignment="1" applyProtection="1">
      <alignment vertical="center"/>
      <protection/>
    </xf>
    <xf numFmtId="3" fontId="9" fillId="38" borderId="32" xfId="0" applyNumberFormat="1" applyFont="1" applyFill="1" applyBorder="1" applyAlignment="1" applyProtection="1">
      <alignment horizontal="center" vertical="center"/>
      <protection/>
    </xf>
    <xf numFmtId="3" fontId="9" fillId="0" borderId="32" xfId="0" applyNumberFormat="1" applyFont="1" applyFill="1" applyBorder="1" applyAlignment="1" applyProtection="1">
      <alignment horizontal="center" vertical="center"/>
      <protection/>
    </xf>
    <xf numFmtId="3" fontId="9" fillId="0" borderId="48" xfId="0" applyNumberFormat="1" applyFont="1" applyFill="1" applyBorder="1" applyAlignment="1" applyProtection="1">
      <alignment horizontal="center" vertical="center"/>
      <protection/>
    </xf>
    <xf numFmtId="169" fontId="0" fillId="0" borderId="10" xfId="0" applyNumberFormat="1" applyFill="1" applyBorder="1" applyAlignment="1" applyProtection="1">
      <alignment vertical="center"/>
      <protection/>
    </xf>
    <xf numFmtId="169" fontId="0" fillId="0" borderId="0" xfId="0" applyNumberFormat="1" applyFill="1" applyAlignment="1" applyProtection="1">
      <alignment vertical="center"/>
      <protection/>
    </xf>
    <xf numFmtId="169" fontId="0" fillId="40" borderId="0" xfId="0" applyNumberFormat="1" applyFill="1" applyAlignment="1" applyProtection="1">
      <alignment vertical="center"/>
      <protection/>
    </xf>
    <xf numFmtId="169" fontId="4" fillId="0" borderId="10" xfId="50" applyNumberFormat="1" applyFont="1" applyFill="1" applyBorder="1" applyAlignment="1" applyProtection="1">
      <alignment horizontal="center" vertical="center" wrapText="1"/>
      <protection locked="0"/>
    </xf>
    <xf numFmtId="0" fontId="26" fillId="0" borderId="49" xfId="0" applyFont="1" applyFill="1" applyBorder="1" applyAlignment="1" applyProtection="1">
      <alignment horizontal="center" vertical="center" wrapText="1"/>
      <protection/>
    </xf>
    <xf numFmtId="0" fontId="63" fillId="0" borderId="49" xfId="0" applyFont="1" applyFill="1" applyBorder="1" applyAlignment="1" applyProtection="1">
      <alignment horizontal="center" vertical="center" wrapText="1"/>
      <protection/>
    </xf>
    <xf numFmtId="0" fontId="4" fillId="0" borderId="49" xfId="0" applyFont="1" applyFill="1" applyBorder="1" applyAlignment="1" applyProtection="1">
      <alignment horizontal="center" vertical="center" wrapText="1"/>
      <protection/>
    </xf>
    <xf numFmtId="9" fontId="4" fillId="0" borderId="49" xfId="0" applyNumberFormat="1" applyFont="1" applyFill="1" applyBorder="1" applyAlignment="1" applyProtection="1">
      <alignment horizontal="center" vertical="center" wrapText="1"/>
      <protection/>
    </xf>
    <xf numFmtId="10" fontId="26" fillId="0" borderId="49" xfId="0" applyNumberFormat="1" applyFont="1" applyFill="1" applyBorder="1" applyAlignment="1" applyProtection="1">
      <alignment horizontal="center" vertical="center" wrapText="1"/>
      <protection locked="0"/>
    </xf>
    <xf numFmtId="169" fontId="4" fillId="0" borderId="49" xfId="50" applyNumberFormat="1" applyFont="1" applyFill="1" applyBorder="1" applyAlignment="1" applyProtection="1">
      <alignment horizontal="center" vertical="center" wrapText="1"/>
      <protection/>
    </xf>
    <xf numFmtId="169" fontId="4" fillId="34" borderId="49" xfId="50" applyNumberFormat="1" applyFont="1" applyFill="1" applyBorder="1" applyAlignment="1" applyProtection="1">
      <alignment horizontal="center" vertical="center" wrapText="1"/>
      <protection/>
    </xf>
    <xf numFmtId="0" fontId="28" fillId="0" borderId="49" xfId="0" applyFont="1" applyFill="1" applyBorder="1" applyAlignment="1" applyProtection="1">
      <alignment horizontal="left" vertical="center" wrapText="1" indent="1"/>
      <protection locked="0"/>
    </xf>
    <xf numFmtId="0" fontId="28" fillId="34" borderId="49" xfId="0" applyFont="1" applyFill="1" applyBorder="1" applyAlignment="1" applyProtection="1">
      <alignment horizontal="left" vertical="center" wrapText="1" indent="1"/>
      <protection locked="0"/>
    </xf>
    <xf numFmtId="0" fontId="8" fillId="0" borderId="49" xfId="0" applyFont="1" applyFill="1" applyBorder="1" applyAlignment="1" applyProtection="1">
      <alignment horizontal="left" vertical="center" wrapText="1" indent="1"/>
      <protection locked="0"/>
    </xf>
    <xf numFmtId="0" fontId="8" fillId="34" borderId="49" xfId="0" applyFont="1" applyFill="1" applyBorder="1" applyAlignment="1" applyProtection="1">
      <alignment horizontal="left" vertical="center" wrapText="1" indent="1"/>
      <protection locked="0"/>
    </xf>
    <xf numFmtId="0" fontId="64" fillId="38" borderId="37" xfId="0" applyFont="1" applyFill="1" applyBorder="1" applyAlignment="1" applyProtection="1">
      <alignment vertical="center"/>
      <protection/>
    </xf>
    <xf numFmtId="3" fontId="9" fillId="38"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center" vertical="center"/>
      <protection/>
    </xf>
    <xf numFmtId="3" fontId="9" fillId="0" borderId="24" xfId="0" applyNumberFormat="1" applyFont="1" applyFill="1" applyBorder="1" applyAlignment="1" applyProtection="1">
      <alignment horizontal="center" vertical="center"/>
      <protection/>
    </xf>
    <xf numFmtId="0" fontId="9" fillId="38" borderId="37" xfId="0" applyFont="1" applyFill="1" applyBorder="1" applyAlignment="1" applyProtection="1">
      <alignment/>
      <protection/>
    </xf>
    <xf numFmtId="0" fontId="65" fillId="38" borderId="37" xfId="0" applyFont="1" applyFill="1" applyBorder="1" applyAlignment="1" applyProtection="1">
      <alignment/>
      <protection/>
    </xf>
    <xf numFmtId="3" fontId="65" fillId="38" borderId="10" xfId="0" applyNumberFormat="1" applyFont="1" applyFill="1" applyBorder="1" applyAlignment="1" applyProtection="1">
      <alignment horizontal="center" vertical="center"/>
      <protection/>
    </xf>
    <xf numFmtId="3" fontId="65" fillId="0" borderId="10" xfId="0" applyNumberFormat="1" applyFont="1" applyFill="1" applyBorder="1" applyAlignment="1" applyProtection="1">
      <alignment horizontal="center" vertical="center"/>
      <protection/>
    </xf>
    <xf numFmtId="3" fontId="65" fillId="0" borderId="24" xfId="0" applyNumberFormat="1" applyFont="1" applyFill="1" applyBorder="1" applyAlignment="1" applyProtection="1">
      <alignment horizontal="center" vertical="center"/>
      <protection/>
    </xf>
    <xf numFmtId="0" fontId="26" fillId="0" borderId="14" xfId="0" applyFont="1" applyFill="1" applyBorder="1" applyAlignment="1" applyProtection="1">
      <alignment horizontal="center" vertical="center" wrapText="1"/>
      <protection/>
    </xf>
    <xf numFmtId="0" fontId="63"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9" fontId="4" fillId="0" borderId="14" xfId="0" applyNumberFormat="1" applyFont="1" applyFill="1" applyBorder="1" applyAlignment="1" applyProtection="1">
      <alignment horizontal="center" vertical="center" wrapText="1"/>
      <protection/>
    </xf>
    <xf numFmtId="10" fontId="26" fillId="0" borderId="14" xfId="0" applyNumberFormat="1" applyFont="1" applyFill="1" applyBorder="1" applyAlignment="1" applyProtection="1">
      <alignment horizontal="center" vertical="center" wrapText="1"/>
      <protection locked="0"/>
    </xf>
    <xf numFmtId="169" fontId="4" fillId="0" borderId="14" xfId="50" applyNumberFormat="1" applyFont="1" applyFill="1" applyBorder="1" applyAlignment="1" applyProtection="1">
      <alignment horizontal="center" vertical="center" wrapText="1"/>
      <protection/>
    </xf>
    <xf numFmtId="169" fontId="4" fillId="34" borderId="14" xfId="50" applyNumberFormat="1" applyFont="1" applyFill="1" applyBorder="1" applyAlignment="1" applyProtection="1">
      <alignment horizontal="center" vertical="center" wrapText="1"/>
      <protection/>
    </xf>
    <xf numFmtId="0" fontId="28" fillId="0" borderId="14" xfId="0" applyFont="1" applyFill="1" applyBorder="1" applyAlignment="1" applyProtection="1">
      <alignment horizontal="left" vertical="center" wrapText="1" indent="1"/>
      <protection locked="0"/>
    </xf>
    <xf numFmtId="0" fontId="28" fillId="34" borderId="14" xfId="0" applyFont="1" applyFill="1" applyBorder="1" applyAlignment="1" applyProtection="1">
      <alignment horizontal="left" vertical="center" wrapText="1" indent="1"/>
      <protection locked="0"/>
    </xf>
    <xf numFmtId="0" fontId="8" fillId="0" borderId="14" xfId="0" applyFont="1" applyFill="1" applyBorder="1" applyAlignment="1" applyProtection="1">
      <alignment horizontal="left" vertical="center" wrapText="1" indent="1"/>
      <protection locked="0"/>
    </xf>
    <xf numFmtId="0" fontId="8" fillId="34" borderId="14" xfId="0" applyFont="1" applyFill="1" applyBorder="1" applyAlignment="1" applyProtection="1">
      <alignment horizontal="left" vertical="center" wrapText="1" indent="1"/>
      <protection locked="0"/>
    </xf>
    <xf numFmtId="0" fontId="9" fillId="38" borderId="41" xfId="0" applyFont="1" applyFill="1" applyBorder="1" applyAlignment="1" applyProtection="1">
      <alignment/>
      <protection/>
    </xf>
    <xf numFmtId="3" fontId="9" fillId="38" borderId="42" xfId="0" applyNumberFormat="1" applyFont="1" applyFill="1" applyBorder="1" applyAlignment="1" applyProtection="1">
      <alignment horizontal="center" vertical="center"/>
      <protection/>
    </xf>
    <xf numFmtId="3" fontId="9" fillId="0" borderId="42" xfId="0" applyNumberFormat="1" applyFont="1" applyFill="1" applyBorder="1" applyAlignment="1" applyProtection="1">
      <alignment horizontal="center" vertical="center"/>
      <protection/>
    </xf>
    <xf numFmtId="3" fontId="9" fillId="0" borderId="5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locked="0"/>
    </xf>
    <xf numFmtId="0" fontId="102" fillId="0" borderId="12" xfId="0" applyFont="1" applyFill="1" applyBorder="1" applyAlignment="1" applyProtection="1">
      <alignment horizontal="left" vertical="center" wrapText="1" indent="1"/>
      <protection locked="0"/>
    </xf>
    <xf numFmtId="0" fontId="4" fillId="0" borderId="49" xfId="0" applyNumberFormat="1" applyFont="1" applyFill="1" applyBorder="1" applyAlignment="1" applyProtection="1">
      <alignment horizontal="center" vertical="center" wrapText="1"/>
      <protection/>
    </xf>
    <xf numFmtId="0" fontId="26" fillId="0" borderId="49" xfId="0" applyNumberFormat="1" applyFont="1" applyFill="1" applyBorder="1" applyAlignment="1" applyProtection="1">
      <alignment horizontal="center" vertical="center" wrapText="1"/>
      <protection locked="0"/>
    </xf>
    <xf numFmtId="0" fontId="102" fillId="0" borderId="49" xfId="0" applyFont="1" applyFill="1" applyBorder="1" applyAlignment="1" applyProtection="1">
      <alignment horizontal="left" vertical="center" wrapText="1" indent="1"/>
      <protection locked="0"/>
    </xf>
    <xf numFmtId="0" fontId="4"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locked="0"/>
    </xf>
    <xf numFmtId="0" fontId="102" fillId="0" borderId="14" xfId="0" applyFont="1" applyFill="1" applyBorder="1" applyAlignment="1" applyProtection="1">
      <alignment horizontal="left" vertical="center" wrapText="1" indent="1"/>
      <protection locked="0"/>
    </xf>
    <xf numFmtId="0" fontId="4" fillId="0" borderId="12" xfId="0" applyFont="1" applyFill="1" applyBorder="1" applyAlignment="1" applyProtection="1">
      <alignment horizontal="left" vertical="center" wrapText="1" indent="1"/>
      <protection/>
    </xf>
    <xf numFmtId="10" fontId="4" fillId="0" borderId="12" xfId="0" applyNumberFormat="1" applyFont="1" applyFill="1" applyBorder="1" applyAlignment="1" applyProtection="1">
      <alignment horizontal="center" vertical="center" wrapText="1"/>
      <protection/>
    </xf>
    <xf numFmtId="0" fontId="8" fillId="0" borderId="12" xfId="0" applyFont="1" applyFill="1" applyBorder="1" applyAlignment="1" applyProtection="1">
      <alignment horizontal="justify" vertical="top" wrapText="1"/>
      <protection locked="0"/>
    </xf>
    <xf numFmtId="0" fontId="8" fillId="34" borderId="12" xfId="0" applyFont="1" applyFill="1" applyBorder="1" applyAlignment="1" applyProtection="1">
      <alignment horizontal="justify" vertical="top" wrapText="1"/>
      <protection locked="0"/>
    </xf>
    <xf numFmtId="0" fontId="8" fillId="34" borderId="51" xfId="0" applyFont="1" applyFill="1" applyBorder="1" applyAlignment="1" applyProtection="1">
      <alignment horizontal="left" vertical="center" wrapText="1"/>
      <protection locked="0"/>
    </xf>
    <xf numFmtId="0" fontId="4" fillId="0" borderId="49" xfId="0" applyFont="1" applyFill="1" applyBorder="1" applyAlignment="1" applyProtection="1">
      <alignment horizontal="left" vertical="center" wrapText="1" indent="1"/>
      <protection/>
    </xf>
    <xf numFmtId="10" fontId="4" fillId="0" borderId="49" xfId="0" applyNumberFormat="1" applyFont="1" applyFill="1" applyBorder="1" applyAlignment="1" applyProtection="1">
      <alignment horizontal="center" vertical="center" wrapText="1"/>
      <protection/>
    </xf>
    <xf numFmtId="0" fontId="8" fillId="0" borderId="49" xfId="0" applyFont="1" applyFill="1" applyBorder="1" applyAlignment="1" applyProtection="1">
      <alignment horizontal="justify" vertical="top" wrapText="1"/>
      <protection locked="0"/>
    </xf>
    <xf numFmtId="0" fontId="8" fillId="34" borderId="49" xfId="0" applyFont="1" applyFill="1" applyBorder="1" applyAlignment="1" applyProtection="1">
      <alignment horizontal="justify" vertical="top" wrapText="1"/>
      <protection locked="0"/>
    </xf>
    <xf numFmtId="0" fontId="8" fillId="34" borderId="52" xfId="0" applyFont="1" applyFill="1" applyBorder="1" applyAlignment="1" applyProtection="1">
      <alignment horizontal="left" vertical="center" wrapText="1"/>
      <protection locked="0"/>
    </xf>
    <xf numFmtId="228" fontId="0" fillId="41" borderId="10" xfId="50" applyNumberFormat="1" applyFont="1" applyFill="1" applyBorder="1" applyAlignment="1">
      <alignment/>
    </xf>
    <xf numFmtId="228" fontId="0" fillId="42" borderId="10" xfId="50" applyNumberFormat="1" applyFont="1" applyFill="1" applyBorder="1" applyAlignment="1">
      <alignment/>
    </xf>
    <xf numFmtId="228" fontId="0" fillId="12" borderId="10" xfId="50" applyNumberFormat="1" applyFont="1" applyFill="1" applyBorder="1" applyAlignment="1">
      <alignment/>
    </xf>
    <xf numFmtId="229" fontId="0" fillId="12" borderId="10" xfId="50" applyNumberFormat="1" applyFont="1" applyFill="1" applyBorder="1" applyAlignment="1">
      <alignment/>
    </xf>
    <xf numFmtId="228" fontId="0" fillId="0" borderId="0" xfId="0" applyNumberFormat="1" applyFill="1" applyAlignment="1" applyProtection="1">
      <alignment vertical="center"/>
      <protection/>
    </xf>
    <xf numFmtId="228" fontId="0" fillId="41" borderId="10" xfId="50" applyNumberFormat="1" applyFont="1" applyFill="1" applyBorder="1" applyAlignment="1" applyProtection="1">
      <alignment/>
      <protection locked="0"/>
    </xf>
    <xf numFmtId="0" fontId="4" fillId="0" borderId="14" xfId="0" applyFont="1" applyFill="1" applyBorder="1" applyAlignment="1" applyProtection="1">
      <alignment horizontal="left" vertical="center" wrapText="1" indent="1"/>
      <protection/>
    </xf>
    <xf numFmtId="10" fontId="4" fillId="0" borderId="14" xfId="0" applyNumberFormat="1" applyFont="1" applyFill="1" applyBorder="1" applyAlignment="1" applyProtection="1">
      <alignment horizontal="center" vertical="center" wrapText="1"/>
      <protection/>
    </xf>
    <xf numFmtId="0" fontId="8" fillId="0" borderId="14" xfId="0" applyFont="1" applyFill="1" applyBorder="1" applyAlignment="1" applyProtection="1">
      <alignment horizontal="justify" vertical="top" wrapText="1"/>
      <protection locked="0"/>
    </xf>
    <xf numFmtId="0" fontId="8" fillId="34" borderId="14" xfId="0" applyFont="1" applyFill="1" applyBorder="1" applyAlignment="1" applyProtection="1">
      <alignment horizontal="justify" vertical="top" wrapText="1"/>
      <protection locked="0"/>
    </xf>
    <xf numFmtId="0" fontId="8" fillId="34" borderId="53"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center" vertical="center" wrapText="1"/>
      <protection/>
    </xf>
    <xf numFmtId="0" fontId="21" fillId="0" borderId="12" xfId="56" applyFont="1" applyFill="1" applyBorder="1" applyAlignment="1" applyProtection="1">
      <alignment horizontal="center" vertical="center" wrapText="1"/>
      <protection/>
    </xf>
    <xf numFmtId="9" fontId="4" fillId="0" borderId="12" xfId="63" applyFont="1" applyFill="1" applyBorder="1" applyAlignment="1" applyProtection="1">
      <alignment horizontal="center" vertical="center" wrapText="1"/>
      <protection/>
    </xf>
    <xf numFmtId="9" fontId="26" fillId="0" borderId="12" xfId="63" applyFont="1" applyFill="1" applyBorder="1" applyAlignment="1" applyProtection="1">
      <alignment horizontal="center" vertical="center" wrapText="1"/>
      <protection locked="0"/>
    </xf>
    <xf numFmtId="0" fontId="103" fillId="0" borderId="0" xfId="0" applyFont="1" applyAlignment="1">
      <alignment/>
    </xf>
    <xf numFmtId="0" fontId="21" fillId="0" borderId="49" xfId="0" applyFont="1" applyFill="1" applyBorder="1" applyAlignment="1" applyProtection="1">
      <alignment horizontal="center" vertical="center" wrapText="1"/>
      <protection/>
    </xf>
    <xf numFmtId="0" fontId="21" fillId="0" borderId="49" xfId="56" applyFont="1" applyFill="1" applyBorder="1" applyAlignment="1" applyProtection="1">
      <alignment horizontal="center" vertical="center" wrapText="1"/>
      <protection/>
    </xf>
    <xf numFmtId="9" fontId="4" fillId="0" borderId="49" xfId="63" applyFont="1" applyFill="1" applyBorder="1" applyAlignment="1" applyProtection="1">
      <alignment horizontal="center" vertical="center" wrapText="1"/>
      <protection/>
    </xf>
    <xf numFmtId="9" fontId="26" fillId="0" borderId="49" xfId="63"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xf>
    <xf numFmtId="0" fontId="21" fillId="0" borderId="14" xfId="56" applyFont="1" applyFill="1" applyBorder="1" applyAlignment="1" applyProtection="1">
      <alignment horizontal="center" vertical="center" wrapText="1"/>
      <protection/>
    </xf>
    <xf numFmtId="9" fontId="4" fillId="0" borderId="14" xfId="63" applyFont="1" applyFill="1" applyBorder="1" applyAlignment="1" applyProtection="1">
      <alignment horizontal="center" vertical="center" wrapText="1"/>
      <protection/>
    </xf>
    <xf numFmtId="9" fontId="26" fillId="0" borderId="14" xfId="63" applyFont="1" applyFill="1" applyBorder="1" applyAlignment="1" applyProtection="1">
      <alignment horizontal="center" vertical="center" wrapText="1"/>
      <protection locked="0"/>
    </xf>
    <xf numFmtId="0" fontId="28" fillId="34" borderId="12" xfId="0" applyFont="1" applyFill="1" applyBorder="1" applyAlignment="1" applyProtection="1">
      <alignment horizontal="justify" vertical="top" wrapText="1"/>
      <protection locked="0"/>
    </xf>
    <xf numFmtId="0" fontId="8" fillId="34" borderId="12" xfId="0" applyFont="1" applyFill="1" applyBorder="1" applyAlignment="1" applyProtection="1">
      <alignment vertical="top" wrapText="1"/>
      <protection locked="0"/>
    </xf>
    <xf numFmtId="0" fontId="28" fillId="34" borderId="12" xfId="0" applyFont="1" applyFill="1" applyBorder="1" applyAlignment="1" applyProtection="1">
      <alignment horizontal="center" vertical="center"/>
      <protection locked="0"/>
    </xf>
    <xf numFmtId="0" fontId="28" fillId="34" borderId="49" xfId="0" applyFont="1" applyFill="1" applyBorder="1" applyAlignment="1" applyProtection="1">
      <alignment horizontal="justify" vertical="top" wrapText="1"/>
      <protection locked="0"/>
    </xf>
    <xf numFmtId="0" fontId="8" fillId="34" borderId="49" xfId="0" applyFont="1" applyFill="1" applyBorder="1" applyAlignment="1" applyProtection="1">
      <alignment vertical="top" wrapText="1"/>
      <protection locked="0"/>
    </xf>
    <xf numFmtId="0" fontId="28" fillId="34" borderId="49" xfId="0" applyFont="1" applyFill="1" applyBorder="1" applyAlignment="1" applyProtection="1">
      <alignment horizontal="center" vertical="center"/>
      <protection locked="0"/>
    </xf>
    <xf numFmtId="0" fontId="28" fillId="34" borderId="14" xfId="0" applyFont="1" applyFill="1" applyBorder="1" applyAlignment="1" applyProtection="1">
      <alignment horizontal="justify" vertical="top" wrapText="1"/>
      <protection locked="0"/>
    </xf>
    <xf numFmtId="0" fontId="8" fillId="34" borderId="14" xfId="0" applyFont="1" applyFill="1" applyBorder="1" applyAlignment="1" applyProtection="1">
      <alignment vertical="top" wrapText="1"/>
      <protection locked="0"/>
    </xf>
    <xf numFmtId="0" fontId="28" fillId="34" borderId="14" xfId="0" applyFont="1" applyFill="1" applyBorder="1" applyAlignment="1" applyProtection="1">
      <alignment horizontal="center" vertical="center"/>
      <protection locked="0"/>
    </xf>
    <xf numFmtId="9" fontId="21" fillId="0" borderId="12" xfId="0" applyNumberFormat="1" applyFont="1" applyFill="1" applyBorder="1" applyAlignment="1" applyProtection="1">
      <alignment horizontal="center" vertical="center" wrapText="1"/>
      <protection/>
    </xf>
    <xf numFmtId="200" fontId="4" fillId="0" borderId="12" xfId="50" applyNumberFormat="1" applyFont="1" applyFill="1" applyBorder="1" applyAlignment="1" applyProtection="1">
      <alignment horizontal="center" vertical="center" wrapText="1"/>
      <protection/>
    </xf>
    <xf numFmtId="3" fontId="4" fillId="0" borderId="12" xfId="0"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vertical="top" wrapText="1"/>
      <protection locked="0"/>
    </xf>
    <xf numFmtId="9" fontId="21" fillId="0" borderId="49" xfId="0" applyNumberFormat="1" applyFont="1" applyFill="1" applyBorder="1" applyAlignment="1" applyProtection="1">
      <alignment horizontal="center" vertical="center" wrapText="1"/>
      <protection/>
    </xf>
    <xf numFmtId="200" fontId="4" fillId="0" borderId="49" xfId="50" applyNumberFormat="1" applyFont="1" applyFill="1" applyBorder="1" applyAlignment="1" applyProtection="1">
      <alignment horizontal="center" vertical="center" wrapText="1"/>
      <protection/>
    </xf>
    <xf numFmtId="0" fontId="4" fillId="0" borderId="49" xfId="0" applyNumberFormat="1" applyFont="1" applyFill="1" applyBorder="1" applyAlignment="1" applyProtection="1">
      <alignment horizontal="center" vertical="center" wrapText="1"/>
      <protection locked="0"/>
    </xf>
    <xf numFmtId="0" fontId="8" fillId="0" borderId="49" xfId="0" applyFont="1" applyFill="1" applyBorder="1" applyAlignment="1" applyProtection="1">
      <alignment vertical="top" wrapText="1"/>
      <protection locked="0"/>
    </xf>
    <xf numFmtId="9" fontId="21" fillId="0" borderId="14" xfId="0" applyNumberFormat="1" applyFont="1" applyFill="1" applyBorder="1" applyAlignment="1" applyProtection="1">
      <alignment horizontal="center" vertical="center" wrapText="1"/>
      <protection/>
    </xf>
    <xf numFmtId="200" fontId="4" fillId="0" borderId="14" xfId="5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vertical="top" wrapText="1"/>
      <protection locked="0"/>
    </xf>
    <xf numFmtId="10" fontId="104" fillId="0" borderId="12" xfId="0" applyNumberFormat="1" applyFont="1" applyFill="1" applyBorder="1" applyAlignment="1" applyProtection="1">
      <alignment horizontal="center" vertical="center" wrapText="1"/>
      <protection locked="0"/>
    </xf>
    <xf numFmtId="10" fontId="104" fillId="0" borderId="49" xfId="0" applyNumberFormat="1" applyFont="1" applyFill="1" applyBorder="1" applyAlignment="1" applyProtection="1">
      <alignment horizontal="center" vertical="center" wrapText="1"/>
      <protection locked="0"/>
    </xf>
    <xf numFmtId="0" fontId="0" fillId="34" borderId="0" xfId="0" applyFill="1" applyAlignment="1" applyProtection="1">
      <alignment/>
      <protection locked="0"/>
    </xf>
    <xf numFmtId="10" fontId="104" fillId="0" borderId="14" xfId="0" applyNumberFormat="1" applyFont="1" applyFill="1" applyBorder="1" applyAlignment="1" applyProtection="1">
      <alignment horizontal="center" vertical="center" wrapText="1"/>
      <protection locked="0"/>
    </xf>
    <xf numFmtId="0" fontId="13" fillId="33" borderId="0" xfId="0" applyFont="1" applyFill="1" applyAlignment="1" applyProtection="1">
      <alignment vertical="center"/>
      <protection/>
    </xf>
    <xf numFmtId="0" fontId="13" fillId="33" borderId="10" xfId="0" applyFont="1" applyFill="1" applyBorder="1" applyAlignment="1" applyProtection="1">
      <alignment vertical="center"/>
      <protection/>
    </xf>
    <xf numFmtId="0" fontId="13" fillId="33" borderId="10" xfId="0" applyFont="1" applyFill="1" applyBorder="1" applyAlignment="1" applyProtection="1">
      <alignment horizontal="center" vertical="center"/>
      <protection/>
    </xf>
    <xf numFmtId="169" fontId="3" fillId="33" borderId="10" xfId="0" applyNumberFormat="1" applyFont="1" applyFill="1" applyBorder="1" applyAlignment="1" applyProtection="1">
      <alignment vertical="center"/>
      <protection/>
    </xf>
    <xf numFmtId="169" fontId="3" fillId="43" borderId="10" xfId="0" applyNumberFormat="1" applyFont="1" applyFill="1" applyBorder="1" applyAlignment="1" applyProtection="1">
      <alignment vertical="center"/>
      <protection/>
    </xf>
    <xf numFmtId="0" fontId="13" fillId="43" borderId="10" xfId="0" applyFont="1" applyFill="1" applyBorder="1" applyAlignment="1" applyProtection="1">
      <alignment vertical="center"/>
      <protection/>
    </xf>
    <xf numFmtId="0" fontId="13" fillId="33" borderId="24" xfId="0"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locked="0"/>
    </xf>
    <xf numFmtId="197" fontId="1" fillId="0" borderId="0" xfId="50" applyNumberFormat="1" applyFont="1" applyAlignment="1" applyProtection="1">
      <alignment/>
      <protection/>
    </xf>
    <xf numFmtId="0" fontId="0" fillId="0" borderId="0" xfId="0" applyFill="1" applyAlignment="1">
      <alignment/>
    </xf>
    <xf numFmtId="169" fontId="0" fillId="0" borderId="0" xfId="0" applyNumberFormat="1" applyAlignment="1" applyProtection="1">
      <alignment vertical="center"/>
      <protection/>
    </xf>
    <xf numFmtId="169" fontId="0" fillId="44" borderId="0" xfId="0" applyNumberFormat="1" applyFill="1" applyAlignment="1" applyProtection="1">
      <alignment vertical="center"/>
      <protection/>
    </xf>
    <xf numFmtId="0" fontId="28" fillId="38" borderId="0" xfId="0" applyFont="1" applyFill="1" applyBorder="1" applyAlignment="1" applyProtection="1">
      <alignment horizontal="justify" vertical="top" wrapText="1"/>
      <protection locked="0"/>
    </xf>
    <xf numFmtId="203" fontId="0" fillId="0" borderId="0" xfId="0" applyNumberFormat="1" applyAlignment="1" applyProtection="1">
      <alignment vertical="center"/>
      <protection/>
    </xf>
    <xf numFmtId="1" fontId="0" fillId="0" borderId="0" xfId="0" applyNumberFormat="1" applyAlignment="1" applyProtection="1">
      <alignment vertical="center"/>
      <protection/>
    </xf>
    <xf numFmtId="209" fontId="0" fillId="0" borderId="0" xfId="0" applyNumberFormat="1" applyFill="1" applyAlignment="1" applyProtection="1">
      <alignment vertical="center"/>
      <protection/>
    </xf>
    <xf numFmtId="210"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0" fontId="0" fillId="38" borderId="0" xfId="0" applyFill="1" applyBorder="1" applyAlignment="1" applyProtection="1">
      <alignment/>
      <protection locked="0"/>
    </xf>
    <xf numFmtId="171" fontId="1" fillId="0" borderId="0" xfId="50" applyFont="1" applyFill="1" applyAlignment="1" applyProtection="1">
      <alignment vertical="center"/>
      <protection/>
    </xf>
    <xf numFmtId="198" fontId="0" fillId="0" borderId="0" xfId="0" applyNumberFormat="1" applyFill="1" applyAlignment="1" applyProtection="1">
      <alignment vertical="center"/>
      <protection/>
    </xf>
    <xf numFmtId="0" fontId="0" fillId="0" borderId="0" xfId="0" applyAlignment="1" applyProtection="1">
      <alignment horizontal="left" vertical="center"/>
      <protection/>
    </xf>
    <xf numFmtId="171" fontId="1" fillId="0" borderId="0" xfId="50" applyFont="1" applyAlignment="1" applyProtection="1">
      <alignment vertical="center"/>
      <protection/>
    </xf>
    <xf numFmtId="1" fontId="0" fillId="0" borderId="0" xfId="0" applyNumberFormat="1" applyFill="1" applyAlignment="1" applyProtection="1">
      <alignment vertical="center"/>
      <protection/>
    </xf>
    <xf numFmtId="193" fontId="0" fillId="0" borderId="0" xfId="0" applyNumberFormat="1" applyAlignment="1" applyProtection="1">
      <alignment vertical="center"/>
      <protection/>
    </xf>
    <xf numFmtId="199" fontId="0" fillId="0" borderId="0" xfId="0" applyNumberFormat="1" applyAlignment="1" applyProtection="1">
      <alignment vertical="center"/>
      <protection/>
    </xf>
    <xf numFmtId="200" fontId="1" fillId="45" borderId="54" xfId="50" applyNumberFormat="1" applyFont="1" applyFill="1" applyBorder="1" applyAlignment="1" applyProtection="1">
      <alignment vertical="center"/>
      <protection/>
    </xf>
    <xf numFmtId="9" fontId="1" fillId="0" borderId="0" xfId="62" applyFont="1" applyAlignment="1" applyProtection="1">
      <alignment vertical="center"/>
      <protection/>
    </xf>
    <xf numFmtId="200" fontId="1" fillId="0" borderId="0" xfId="50" applyNumberFormat="1" applyFont="1" applyAlignment="1" applyProtection="1">
      <alignment vertical="center"/>
      <protection/>
    </xf>
    <xf numFmtId="200" fontId="0" fillId="45" borderId="54" xfId="0" applyNumberFormat="1" applyFill="1" applyBorder="1" applyAlignment="1" applyProtection="1">
      <alignment vertical="center"/>
      <protection/>
    </xf>
    <xf numFmtId="0" fontId="0" fillId="0" borderId="0" xfId="0" applyFill="1" applyAlignment="1" applyProtection="1">
      <alignment horizontal="center" vertical="center"/>
      <protection/>
    </xf>
    <xf numFmtId="0" fontId="57" fillId="0" borderId="35" xfId="0" applyFont="1" applyBorder="1" applyAlignment="1">
      <alignment wrapText="1"/>
    </xf>
    <xf numFmtId="0" fontId="57" fillId="0" borderId="0" xfId="0" applyFont="1" applyBorder="1" applyAlignment="1">
      <alignment wrapText="1"/>
    </xf>
    <xf numFmtId="0" fontId="57" fillId="0" borderId="45" xfId="0" applyFont="1" applyBorder="1" applyAlignment="1">
      <alignment wrapText="1"/>
    </xf>
    <xf numFmtId="0" fontId="9" fillId="0" borderId="0" xfId="0" applyFont="1" applyAlignment="1" applyProtection="1">
      <alignment vertical="center"/>
      <protection/>
    </xf>
    <xf numFmtId="0" fontId="7" fillId="0" borderId="0" xfId="0" applyFont="1" applyAlignment="1" applyProtection="1">
      <alignment/>
      <protection/>
    </xf>
    <xf numFmtId="0" fontId="3" fillId="33" borderId="55" xfId="0" applyFont="1" applyFill="1" applyBorder="1" applyAlignment="1" applyProtection="1">
      <alignment horizontal="center" vertical="center" wrapText="1"/>
      <protection/>
    </xf>
    <xf numFmtId="0" fontId="3" fillId="33" borderId="55" xfId="0" applyFont="1" applyFill="1" applyBorder="1" applyAlignment="1" applyProtection="1">
      <alignment horizontal="center" vertical="center" wrapText="1"/>
      <protection/>
    </xf>
    <xf numFmtId="0" fontId="3" fillId="33" borderId="13" xfId="0" applyFont="1" applyFill="1" applyBorder="1" applyAlignment="1" applyProtection="1">
      <alignment vertical="center" wrapText="1"/>
      <protection/>
    </xf>
    <xf numFmtId="3" fontId="3" fillId="33" borderId="19" xfId="0" applyNumberFormat="1" applyFont="1" applyFill="1" applyBorder="1" applyAlignment="1" applyProtection="1">
      <alignment horizontal="center" vertical="center" wrapText="1"/>
      <protection/>
    </xf>
    <xf numFmtId="3" fontId="3" fillId="33" borderId="22" xfId="0" applyNumberFormat="1" applyFont="1" applyFill="1" applyBorder="1" applyAlignment="1" applyProtection="1">
      <alignment horizontal="center" vertical="center" wrapText="1"/>
      <protection/>
    </xf>
    <xf numFmtId="3" fontId="3" fillId="33" borderId="15" xfId="0" applyNumberFormat="1"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3" fontId="5" fillId="33" borderId="11" xfId="0" applyNumberFormat="1" applyFont="1" applyFill="1" applyBorder="1" applyAlignment="1" applyProtection="1">
      <alignment horizontal="center" vertical="center" wrapText="1"/>
      <protection/>
    </xf>
    <xf numFmtId="196"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68" fillId="0" borderId="10"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protection locked="0"/>
    </xf>
    <xf numFmtId="0" fontId="69" fillId="0" borderId="10" xfId="0" applyFont="1" applyFill="1" applyBorder="1" applyAlignment="1" applyProtection="1">
      <alignment horizontal="left" vertical="center" wrapText="1" indent="1"/>
      <protection/>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70" fillId="0" borderId="10" xfId="0" applyFont="1" applyFill="1" applyBorder="1" applyAlignment="1" applyProtection="1">
      <alignment horizontal="left" vertical="center" wrapText="1"/>
      <protection/>
    </xf>
    <xf numFmtId="10" fontId="25" fillId="0" borderId="10" xfId="0" applyNumberFormat="1" applyFont="1" applyFill="1" applyBorder="1" applyAlignment="1">
      <alignment horizontal="right" vertical="center" wrapText="1"/>
    </xf>
    <xf numFmtId="200" fontId="25" fillId="38" borderId="10" xfId="50" applyNumberFormat="1" applyFont="1" applyFill="1" applyBorder="1" applyAlignment="1" applyProtection="1">
      <alignment horizontal="center" vertical="center" wrapText="1"/>
      <protection/>
    </xf>
    <xf numFmtId="200" fontId="25" fillId="0" borderId="10" xfId="50" applyNumberFormat="1" applyFont="1" applyFill="1" applyBorder="1" applyAlignment="1" applyProtection="1">
      <alignment horizontal="center" vertical="center" wrapText="1"/>
      <protection locked="0"/>
    </xf>
    <xf numFmtId="200" fontId="69" fillId="38" borderId="10" xfId="50" applyNumberFormat="1" applyFont="1" applyFill="1" applyBorder="1" applyAlignment="1" applyProtection="1">
      <alignment horizontal="right" vertical="center" wrapText="1"/>
      <protection/>
    </xf>
    <xf numFmtId="0" fontId="71" fillId="0" borderId="10" xfId="0" applyFont="1" applyFill="1" applyBorder="1" applyAlignment="1" applyProtection="1">
      <alignment horizontal="justify" vertical="top" wrapText="1"/>
      <protection locked="0"/>
    </xf>
    <xf numFmtId="0" fontId="8" fillId="34" borderId="10" xfId="0" applyFont="1" applyFill="1" applyBorder="1" applyAlignment="1" applyProtection="1">
      <alignment horizontal="justify" vertical="top" wrapText="1"/>
      <protection locked="0"/>
    </xf>
    <xf numFmtId="200" fontId="25" fillId="0" borderId="10" xfId="50" applyNumberFormat="1" applyFont="1" applyFill="1" applyBorder="1" applyAlignment="1" applyProtection="1">
      <alignment horizontal="center" vertical="center" wrapText="1"/>
      <protection/>
    </xf>
    <xf numFmtId="3" fontId="26" fillId="38" borderId="10" xfId="0" applyNumberFormat="1" applyFont="1" applyFill="1" applyBorder="1" applyAlignment="1" applyProtection="1">
      <alignment horizontal="center" vertical="center"/>
      <protection locked="0"/>
    </xf>
    <xf numFmtId="195" fontId="4" fillId="0" borderId="10" xfId="62" applyNumberFormat="1" applyFont="1" applyFill="1" applyBorder="1" applyAlignment="1" applyProtection="1">
      <alignment horizontal="center" vertical="center"/>
      <protection locked="0"/>
    </xf>
    <xf numFmtId="3" fontId="0" fillId="0" borderId="0" xfId="0" applyNumberFormat="1" applyFill="1" applyAlignment="1" applyProtection="1">
      <alignment vertical="center"/>
      <protection/>
    </xf>
    <xf numFmtId="3" fontId="0" fillId="40" borderId="0" xfId="0" applyNumberFormat="1" applyFill="1" applyAlignment="1" applyProtection="1">
      <alignment vertical="center"/>
      <protection/>
    </xf>
    <xf numFmtId="200" fontId="0" fillId="0" borderId="0" xfId="0" applyNumberFormat="1" applyFill="1" applyAlignment="1" applyProtection="1">
      <alignment vertical="center"/>
      <protection/>
    </xf>
    <xf numFmtId="0" fontId="69" fillId="0" borderId="10" xfId="0" applyFont="1" applyFill="1" applyBorder="1" applyAlignment="1" applyProtection="1">
      <alignment horizontal="left" vertical="center" wrapText="1"/>
      <protection/>
    </xf>
    <xf numFmtId="195" fontId="26" fillId="34" borderId="10" xfId="60" applyNumberFormat="1" applyFont="1" applyFill="1" applyBorder="1" applyAlignment="1" applyProtection="1">
      <alignment horizontal="center" vertical="center" wrapText="1"/>
      <protection locked="0"/>
    </xf>
    <xf numFmtId="0" fontId="71" fillId="34" borderId="10" xfId="0" applyFont="1" applyFill="1" applyBorder="1" applyAlignment="1" applyProtection="1">
      <alignment horizontal="justify" vertical="top" wrapText="1"/>
      <protection locked="0"/>
    </xf>
    <xf numFmtId="0" fontId="69" fillId="0" borderId="10" xfId="0" applyFont="1" applyFill="1" applyBorder="1" applyAlignment="1" applyProtection="1">
      <alignment vertical="top" wrapText="1"/>
      <protection/>
    </xf>
    <xf numFmtId="200" fontId="25" fillId="38" borderId="10" xfId="5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justify" vertical="top" wrapText="1"/>
      <protection locked="0"/>
    </xf>
    <xf numFmtId="195" fontId="26" fillId="34" borderId="10" xfId="63" applyNumberFormat="1" applyFont="1" applyFill="1" applyBorder="1" applyAlignment="1" applyProtection="1">
      <alignment horizontal="center" vertical="center" wrapText="1"/>
      <protection locked="0"/>
    </xf>
    <xf numFmtId="196" fontId="35" fillId="37" borderId="10" xfId="0" applyNumberFormat="1" applyFont="1" applyFill="1" applyBorder="1" applyAlignment="1" applyProtection="1">
      <alignment horizontal="center" vertical="center"/>
      <protection/>
    </xf>
    <xf numFmtId="196" fontId="4" fillId="37" borderId="10" xfId="0" applyNumberFormat="1" applyFont="1" applyFill="1" applyBorder="1" applyAlignment="1" applyProtection="1">
      <alignment horizontal="center" vertical="center"/>
      <protection/>
    </xf>
    <xf numFmtId="0" fontId="4" fillId="37" borderId="10" xfId="0" applyFont="1" applyFill="1" applyBorder="1" applyAlignment="1" applyProtection="1">
      <alignment horizontal="center" vertical="center"/>
      <protection/>
    </xf>
    <xf numFmtId="200" fontId="4" fillId="37" borderId="10" xfId="50" applyNumberFormat="1" applyFont="1" applyFill="1" applyBorder="1" applyAlignment="1" applyProtection="1">
      <alignment horizontal="center" vertical="center"/>
      <protection/>
    </xf>
    <xf numFmtId="200" fontId="4" fillId="37" borderId="10" xfId="50" applyNumberFormat="1" applyFont="1" applyFill="1" applyBorder="1" applyAlignment="1" applyProtection="1">
      <alignment horizontal="left" vertical="center" wrapText="1"/>
      <protection/>
    </xf>
    <xf numFmtId="200" fontId="4" fillId="37" borderId="10" xfId="51" applyNumberFormat="1" applyFont="1" applyFill="1" applyBorder="1" applyAlignment="1" applyProtection="1">
      <alignment horizontal="center" vertical="center"/>
      <protection/>
    </xf>
    <xf numFmtId="200" fontId="4" fillId="46" borderId="10" xfId="50" applyNumberFormat="1" applyFont="1" applyFill="1" applyBorder="1" applyAlignment="1" applyProtection="1">
      <alignment horizontal="center" vertical="center"/>
      <protection/>
    </xf>
    <xf numFmtId="195" fontId="4" fillId="37" borderId="10" xfId="62" applyNumberFormat="1" applyFont="1" applyFill="1" applyBorder="1" applyAlignment="1" applyProtection="1">
      <alignment horizontal="center" vertical="center"/>
      <protection/>
    </xf>
    <xf numFmtId="3" fontId="0" fillId="37" borderId="0" xfId="0" applyNumberFormat="1" applyFill="1" applyAlignment="1" applyProtection="1">
      <alignment vertical="center"/>
      <protection/>
    </xf>
    <xf numFmtId="0" fontId="0" fillId="37" borderId="0" xfId="0" applyFill="1" applyAlignment="1" applyProtection="1">
      <alignment vertical="center"/>
      <protection/>
    </xf>
    <xf numFmtId="3" fontId="69" fillId="38" borderId="10" xfId="0" applyNumberFormat="1" applyFont="1" applyFill="1" applyBorder="1" applyAlignment="1" applyProtection="1">
      <alignment horizontal="center" vertical="center"/>
      <protection locked="0"/>
    </xf>
    <xf numFmtId="3" fontId="26" fillId="0" borderId="10" xfId="0" applyNumberFormat="1" applyFont="1" applyFill="1" applyBorder="1" applyAlignment="1" applyProtection="1">
      <alignment horizontal="center" vertical="center"/>
      <protection locked="0"/>
    </xf>
    <xf numFmtId="196" fontId="35" fillId="0" borderId="10" xfId="0" applyNumberFormat="1" applyFont="1" applyFill="1" applyBorder="1" applyAlignment="1" applyProtection="1">
      <alignment horizontal="center" vertical="center"/>
      <protection/>
    </xf>
    <xf numFmtId="0" fontId="68" fillId="38" borderId="10" xfId="0" applyFont="1" applyFill="1" applyBorder="1" applyAlignment="1" applyProtection="1">
      <alignment horizontal="justify" vertical="center" wrapText="1"/>
      <protection/>
    </xf>
    <xf numFmtId="9" fontId="26" fillId="34"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left" vertical="center" wrapText="1"/>
      <protection/>
    </xf>
    <xf numFmtId="0" fontId="4" fillId="46" borderId="10" xfId="0" applyFont="1" applyFill="1" applyBorder="1" applyAlignment="1" applyProtection="1">
      <alignment horizontal="center" vertical="center"/>
      <protection/>
    </xf>
    <xf numFmtId="0" fontId="25" fillId="38" borderId="10" xfId="0" applyFont="1" applyFill="1" applyBorder="1" applyAlignment="1">
      <alignment horizontal="right" vertical="center" wrapText="1"/>
    </xf>
    <xf numFmtId="200" fontId="105" fillId="0" borderId="10" xfId="51" applyNumberFormat="1" applyFont="1" applyFill="1" applyBorder="1" applyAlignment="1" applyProtection="1">
      <alignment horizontal="left" vertical="center" wrapText="1"/>
      <protection locked="0"/>
    </xf>
    <xf numFmtId="200" fontId="69" fillId="38" borderId="10" xfId="50" applyNumberFormat="1" applyFont="1" applyFill="1" applyBorder="1" applyAlignment="1" applyProtection="1">
      <alignment horizontal="center" vertical="center" wrapText="1"/>
      <protection/>
    </xf>
    <xf numFmtId="9" fontId="25" fillId="0" borderId="10" xfId="0" applyNumberFormat="1" applyFont="1" applyFill="1" applyBorder="1" applyAlignment="1">
      <alignment horizontal="right" vertical="center" wrapText="1"/>
    </xf>
    <xf numFmtId="9" fontId="26" fillId="34" borderId="10" xfId="60" applyNumberFormat="1" applyFont="1" applyFill="1" applyBorder="1" applyAlignment="1" applyProtection="1">
      <alignment horizontal="center" vertical="center" wrapText="1"/>
      <protection locked="0"/>
    </xf>
    <xf numFmtId="9" fontId="25" fillId="0" borderId="10" xfId="0" applyNumberFormat="1" applyFont="1" applyFill="1" applyBorder="1" applyAlignment="1">
      <alignment horizontal="center" vertical="center" wrapText="1"/>
    </xf>
    <xf numFmtId="0" fontId="31" fillId="0" borderId="10" xfId="0" applyFont="1" applyFill="1" applyBorder="1" applyAlignment="1" applyProtection="1">
      <alignment horizontal="justify" vertical="center" wrapText="1"/>
      <protection/>
    </xf>
    <xf numFmtId="195" fontId="70" fillId="0" borderId="10" xfId="0" applyNumberFormat="1" applyFont="1" applyFill="1" applyBorder="1" applyAlignment="1" applyProtection="1">
      <alignment horizontal="center" vertical="center" wrapText="1"/>
      <protection locked="0"/>
    </xf>
    <xf numFmtId="9" fontId="26" fillId="0" borderId="10" xfId="63"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vertical="center" wrapText="1"/>
      <protection locked="0"/>
    </xf>
    <xf numFmtId="200" fontId="25" fillId="0" borderId="10" xfId="51" applyNumberFormat="1" applyFont="1" applyFill="1" applyBorder="1" applyAlignment="1">
      <alignment horizontal="center" vertical="center" wrapText="1"/>
    </xf>
    <xf numFmtId="211" fontId="105" fillId="0" borderId="10" xfId="51" applyNumberFormat="1" applyFont="1" applyFill="1" applyBorder="1" applyAlignment="1">
      <alignment horizontal="center" vertical="center" wrapText="1"/>
    </xf>
    <xf numFmtId="200" fontId="4" fillId="47" borderId="10" xfId="51" applyNumberFormat="1" applyFont="1" applyFill="1" applyBorder="1" applyAlignment="1" applyProtection="1">
      <alignment horizontal="center" vertical="center"/>
      <protection/>
    </xf>
    <xf numFmtId="3" fontId="4" fillId="38" borderId="10" xfId="0" applyNumberFormat="1" applyFont="1" applyFill="1" applyBorder="1" applyAlignment="1" applyProtection="1">
      <alignment horizontal="center" vertical="center"/>
      <protection locked="0"/>
    </xf>
    <xf numFmtId="0" fontId="71" fillId="0" borderId="10" xfId="0"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justify" vertical="top" wrapText="1"/>
      <protection locked="0"/>
    </xf>
    <xf numFmtId="200" fontId="25" fillId="38" borderId="10" xfId="51" applyNumberFormat="1" applyFont="1" applyFill="1" applyBorder="1" applyAlignment="1" applyProtection="1">
      <alignment horizontal="center" vertical="center" wrapText="1"/>
      <protection locked="0"/>
    </xf>
    <xf numFmtId="200" fontId="25" fillId="0" borderId="10" xfId="51" applyNumberFormat="1" applyFont="1" applyFill="1" applyBorder="1" applyAlignment="1" applyProtection="1">
      <alignment horizontal="center" vertical="center" wrapText="1"/>
      <protection/>
    </xf>
    <xf numFmtId="0" fontId="63" fillId="37" borderId="10" xfId="0" applyFont="1" applyFill="1" applyBorder="1" applyAlignment="1" applyProtection="1">
      <alignment horizontal="justify" vertical="center" wrapText="1"/>
      <protection/>
    </xf>
    <xf numFmtId="9" fontId="26" fillId="37" borderId="10" xfId="60" applyNumberFormat="1" applyFont="1" applyFill="1" applyBorder="1" applyAlignment="1" applyProtection="1">
      <alignment horizontal="center" vertical="center" wrapText="1"/>
      <protection/>
    </xf>
    <xf numFmtId="0" fontId="25" fillId="0" borderId="10" xfId="0" applyFont="1" applyFill="1" applyBorder="1" applyAlignment="1" applyProtection="1">
      <alignment horizontal="right" vertical="center" wrapText="1"/>
      <protection/>
    </xf>
    <xf numFmtId="171" fontId="26" fillId="34" borderId="10" xfId="51" applyFont="1" applyFill="1" applyBorder="1" applyAlignment="1" applyProtection="1">
      <alignment horizontal="center" vertical="center" wrapText="1"/>
      <protection locked="0"/>
    </xf>
    <xf numFmtId="9" fontId="25" fillId="0" borderId="10" xfId="0" applyNumberFormat="1" applyFont="1" applyFill="1" applyBorder="1" applyAlignment="1" applyProtection="1">
      <alignment horizontal="right" vertical="center" wrapText="1"/>
      <protection/>
    </xf>
    <xf numFmtId="3" fontId="4" fillId="37" borderId="10" xfId="0" applyNumberFormat="1" applyFont="1" applyFill="1" applyBorder="1" applyAlignment="1" applyProtection="1">
      <alignment horizontal="center" vertical="center"/>
      <protection/>
    </xf>
    <xf numFmtId="3" fontId="4" fillId="46" borderId="10" xfId="0" applyNumberFormat="1" applyFont="1" applyFill="1" applyBorder="1" applyAlignment="1" applyProtection="1">
      <alignment horizontal="center" vertical="center"/>
      <protection/>
    </xf>
    <xf numFmtId="0" fontId="8" fillId="37" borderId="10" xfId="0" applyFont="1" applyFill="1" applyBorder="1" applyAlignment="1" applyProtection="1">
      <alignment vertical="center"/>
      <protection locked="0"/>
    </xf>
    <xf numFmtId="195" fontId="4" fillId="37" borderId="10" xfId="62" applyNumberFormat="1" applyFont="1" applyFill="1" applyBorder="1" applyAlignment="1" applyProtection="1">
      <alignment horizontal="center" vertical="center"/>
      <protection locked="0"/>
    </xf>
    <xf numFmtId="195" fontId="25" fillId="0" borderId="10" xfId="0" applyNumberFormat="1" applyFont="1" applyFill="1" applyBorder="1" applyAlignment="1" applyProtection="1">
      <alignment horizontal="right" vertical="center" wrapText="1"/>
      <protection/>
    </xf>
    <xf numFmtId="195" fontId="25" fillId="34" borderId="10" xfId="0" applyNumberFormat="1" applyFont="1" applyFill="1" applyBorder="1" applyAlignment="1" applyProtection="1">
      <alignment horizontal="right" vertical="center" wrapText="1"/>
      <protection locked="0"/>
    </xf>
    <xf numFmtId="0" fontId="8" fillId="37" borderId="10" xfId="0" applyFont="1" applyFill="1" applyBorder="1" applyAlignment="1" applyProtection="1">
      <alignment horizontal="justify" vertical="top" wrapText="1"/>
      <protection locked="0"/>
    </xf>
    <xf numFmtId="0" fontId="28" fillId="37" borderId="10" xfId="0" applyFont="1" applyFill="1" applyBorder="1" applyAlignment="1" applyProtection="1">
      <alignment vertical="center"/>
      <protection locked="0"/>
    </xf>
    <xf numFmtId="200" fontId="0" fillId="37" borderId="0" xfId="0" applyNumberFormat="1" applyFill="1" applyAlignment="1" applyProtection="1">
      <alignment vertical="center"/>
      <protection/>
    </xf>
    <xf numFmtId="196" fontId="35" fillId="0" borderId="0" xfId="0" applyNumberFormat="1" applyFont="1" applyFill="1" applyBorder="1" applyAlignment="1" applyProtection="1">
      <alignment horizontal="center" vertical="center"/>
      <protection/>
    </xf>
    <xf numFmtId="0" fontId="3" fillId="43" borderId="10" xfId="0" applyFont="1" applyFill="1" applyBorder="1" applyAlignment="1" applyProtection="1">
      <alignment horizontal="center" vertical="center"/>
      <protection/>
    </xf>
    <xf numFmtId="0" fontId="3" fillId="43" borderId="10" xfId="0" applyFont="1" applyFill="1" applyBorder="1" applyAlignment="1" applyProtection="1">
      <alignment horizontal="left" vertical="center" wrapText="1"/>
      <protection/>
    </xf>
    <xf numFmtId="9" fontId="3" fillId="43" borderId="10" xfId="0" applyNumberFormat="1" applyFont="1" applyFill="1" applyBorder="1" applyAlignment="1" applyProtection="1">
      <alignment horizontal="center" vertical="center" wrapText="1"/>
      <protection/>
    </xf>
    <xf numFmtId="9" fontId="74" fillId="43" borderId="10" xfId="0" applyNumberFormat="1" applyFont="1" applyFill="1" applyBorder="1" applyAlignment="1" applyProtection="1">
      <alignment horizontal="center" vertical="center" wrapText="1"/>
      <protection/>
    </xf>
    <xf numFmtId="3" fontId="3" fillId="4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horizontal="center" vertical="center"/>
      <protection/>
    </xf>
    <xf numFmtId="3" fontId="75" fillId="48" borderId="10"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200" fontId="0" fillId="0" borderId="0" xfId="0" applyNumberFormat="1" applyAlignment="1" applyProtection="1">
      <alignment vertical="center"/>
      <protection/>
    </xf>
    <xf numFmtId="200" fontId="1" fillId="44" borderId="0" xfId="50" applyNumberFormat="1" applyFont="1" applyFill="1" applyAlignment="1" applyProtection="1">
      <alignment vertical="center"/>
      <protection/>
    </xf>
    <xf numFmtId="3" fontId="0" fillId="0" borderId="0" xfId="0" applyNumberFormat="1" applyAlignment="1" applyProtection="1">
      <alignment vertical="center"/>
      <protection/>
    </xf>
    <xf numFmtId="0" fontId="0" fillId="0" borderId="0" xfId="0" applyBorder="1" applyAlignment="1" applyProtection="1">
      <alignment vertical="center"/>
      <protection/>
    </xf>
    <xf numFmtId="208" fontId="0" fillId="0" borderId="0" xfId="0" applyNumberFormat="1" applyFill="1" applyAlignment="1" applyProtection="1">
      <alignment vertical="center"/>
      <protection/>
    </xf>
    <xf numFmtId="0" fontId="28" fillId="0" borderId="0" xfId="0" applyFont="1" applyBorder="1" applyAlignment="1" applyProtection="1">
      <alignment wrapText="1"/>
      <protection/>
    </xf>
    <xf numFmtId="0" fontId="28" fillId="0" borderId="0" xfId="0" applyFont="1" applyBorder="1" applyAlignment="1" applyProtection="1">
      <alignment/>
      <protection/>
    </xf>
    <xf numFmtId="0" fontId="70" fillId="33" borderId="19" xfId="0" applyFont="1" applyFill="1" applyBorder="1" applyAlignment="1" applyProtection="1">
      <alignment horizontal="center" vertical="center" wrapText="1"/>
      <protection/>
    </xf>
    <xf numFmtId="200" fontId="63" fillId="0" borderId="10" xfId="50" applyNumberFormat="1" applyFont="1" applyFill="1" applyBorder="1" applyAlignment="1" applyProtection="1">
      <alignment horizontal="center" vertical="center" wrapText="1"/>
      <protection locked="0"/>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5" xfId="52"/>
    <cellStyle name="Currency" xfId="53"/>
    <cellStyle name="Currency [0]" xfId="54"/>
    <cellStyle name="Neutral" xfId="55"/>
    <cellStyle name="Normal 2" xfId="56"/>
    <cellStyle name="Normal_Actividades" xfId="57"/>
    <cellStyle name="Notas" xfId="58"/>
    <cellStyle name="Percent" xfId="59"/>
    <cellStyle name="Porcentual 2" xfId="60"/>
    <cellStyle name="Porcentual 3" xfId="61"/>
    <cellStyle name="Porcentual 4" xfId="62"/>
    <cellStyle name="Porcentual 5" xfId="63"/>
    <cellStyle name="Salida" xfId="64"/>
    <cellStyle name="Texto de advertencia" xfId="65"/>
    <cellStyle name="Texto explicativo" xfId="66"/>
    <cellStyle name="Título" xfId="67"/>
    <cellStyle name="Título 1" xfId="68"/>
    <cellStyle name="Título 2" xfId="69"/>
    <cellStyle name="Título 3" xfId="70"/>
    <cellStyle name="Total" xfId="71"/>
  </cellStyles>
  <dxfs count="6">
    <dxf>
      <font>
        <color indexed="9"/>
      </font>
      <fill>
        <patternFill>
          <bgColor indexed="10"/>
        </patternFill>
      </fill>
    </dxf>
    <dxf>
      <font>
        <color theme="0"/>
      </font>
      <fill>
        <patternFill>
          <bgColor theme="5"/>
        </patternFill>
      </fill>
    </dxf>
    <dxf>
      <font>
        <color indexed="9"/>
      </font>
      <fill>
        <patternFill>
          <bgColor indexed="10"/>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13763625"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47</xdr:col>
      <xdr:colOff>171450</xdr:colOff>
      <xdr:row>1</xdr:row>
      <xdr:rowOff>114300</xdr:rowOff>
    </xdr:from>
    <xdr:to>
      <xdr:col>48</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50796825"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8840450" y="390525"/>
          <a:ext cx="1028700" cy="981075"/>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5" name="6 Imagen" descr="Escudo Bogotá_sds_color.jpg"/>
        <xdr:cNvPicPr preferRelativeResize="1">
          <a:picLocks noChangeAspect="1"/>
        </xdr:cNvPicPr>
      </xdr:nvPicPr>
      <xdr:blipFill>
        <a:blip r:embed="rId2"/>
        <a:stretch>
          <a:fillRect/>
        </a:stretch>
      </xdr:blipFill>
      <xdr:spPr>
        <a:xfrm>
          <a:off x="18840450" y="390525"/>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6</xdr:row>
      <xdr:rowOff>9525</xdr:rowOff>
    </xdr:to>
    <xdr:pic>
      <xdr:nvPicPr>
        <xdr:cNvPr id="1" name="3 Imagen" descr="SIG.jpg"/>
        <xdr:cNvPicPr preferRelativeResize="1">
          <a:picLocks noChangeAspect="1"/>
        </xdr:cNvPicPr>
      </xdr:nvPicPr>
      <xdr:blipFill>
        <a:blip r:embed="rId1"/>
        <a:stretch>
          <a:fillRect/>
        </a:stretch>
      </xdr:blipFill>
      <xdr:spPr>
        <a:xfrm>
          <a:off x="12077700" y="904875"/>
          <a:ext cx="1000125" cy="762000"/>
        </a:xfrm>
        <a:prstGeom prst="rect">
          <a:avLst/>
        </a:prstGeom>
        <a:noFill/>
        <a:ln w="9525" cmpd="sng">
          <a:noFill/>
        </a:ln>
      </xdr:spPr>
    </xdr:pic>
    <xdr:clientData/>
  </xdr:twoCellAnchor>
  <xdr:twoCellAnchor editAs="oneCell">
    <xdr:from>
      <xdr:col>0</xdr:col>
      <xdr:colOff>495300</xdr:colOff>
      <xdr:row>1</xdr:row>
      <xdr:rowOff>38100</xdr:rowOff>
    </xdr:from>
    <xdr:to>
      <xdr:col>3</xdr:col>
      <xdr:colOff>809625</xdr:colOff>
      <xdr:row>4</xdr:row>
      <xdr:rowOff>133350</xdr:rowOff>
    </xdr:to>
    <xdr:pic>
      <xdr:nvPicPr>
        <xdr:cNvPr id="2" name="10 Imagen" descr="Escudo Bogotá_sds_color.jpg"/>
        <xdr:cNvPicPr preferRelativeResize="1">
          <a:picLocks noChangeAspect="1"/>
        </xdr:cNvPicPr>
      </xdr:nvPicPr>
      <xdr:blipFill>
        <a:blip r:embed="rId2"/>
        <a:stretch>
          <a:fillRect/>
        </a:stretch>
      </xdr:blipFill>
      <xdr:spPr>
        <a:xfrm>
          <a:off x="0" y="314325"/>
          <a:ext cx="809625" cy="923925"/>
        </a:xfrm>
        <a:prstGeom prst="rect">
          <a:avLst/>
        </a:prstGeom>
        <a:noFill/>
        <a:ln w="9525" cmpd="sng">
          <a:noFill/>
        </a:ln>
      </xdr:spPr>
    </xdr:pic>
    <xdr:clientData/>
  </xdr:twoCellAnchor>
  <xdr:twoCellAnchor editAs="oneCell">
    <xdr:from>
      <xdr:col>48</xdr:col>
      <xdr:colOff>847725</xdr:colOff>
      <xdr:row>1</xdr:row>
      <xdr:rowOff>9525</xdr:rowOff>
    </xdr:from>
    <xdr:to>
      <xdr:col>48</xdr:col>
      <xdr:colOff>847725</xdr:colOff>
      <xdr:row>4</xdr:row>
      <xdr:rowOff>190500</xdr:rowOff>
    </xdr:to>
    <xdr:pic>
      <xdr:nvPicPr>
        <xdr:cNvPr id="3" name="3 Imagen" descr="SIG.jpg"/>
        <xdr:cNvPicPr preferRelativeResize="1">
          <a:picLocks noChangeAspect="1"/>
        </xdr:cNvPicPr>
      </xdr:nvPicPr>
      <xdr:blipFill>
        <a:blip r:embed="rId1"/>
        <a:stretch>
          <a:fillRect/>
        </a:stretch>
      </xdr:blipFill>
      <xdr:spPr>
        <a:xfrm>
          <a:off x="50311050" y="285750"/>
          <a:ext cx="0" cy="1009650"/>
        </a:xfrm>
        <a:prstGeom prst="rect">
          <a:avLst/>
        </a:prstGeom>
        <a:noFill/>
        <a:ln w="9525" cmpd="sng">
          <a:noFill/>
        </a:ln>
      </xdr:spPr>
    </xdr:pic>
    <xdr:clientData/>
  </xdr:twoCellAnchor>
  <xdr:twoCellAnchor editAs="oneCell">
    <xdr:from>
      <xdr:col>15</xdr:col>
      <xdr:colOff>495300</xdr:colOff>
      <xdr:row>1</xdr:row>
      <xdr:rowOff>180975</xdr:rowOff>
    </xdr:from>
    <xdr:to>
      <xdr:col>16</xdr:col>
      <xdr:colOff>304800</xdr:colOff>
      <xdr:row>5</xdr:row>
      <xdr:rowOff>38100</xdr:rowOff>
    </xdr:to>
    <xdr:pic>
      <xdr:nvPicPr>
        <xdr:cNvPr id="4" name="12 Imagen" descr="Escudo Bogotá_sds_color.jpg"/>
        <xdr:cNvPicPr preferRelativeResize="1">
          <a:picLocks noChangeAspect="1"/>
        </xdr:cNvPicPr>
      </xdr:nvPicPr>
      <xdr:blipFill>
        <a:blip r:embed="rId3"/>
        <a:stretch>
          <a:fillRect/>
        </a:stretch>
      </xdr:blipFill>
      <xdr:spPr>
        <a:xfrm>
          <a:off x="15306675" y="457200"/>
          <a:ext cx="923925" cy="96202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5</xdr:row>
      <xdr:rowOff>19050</xdr:rowOff>
    </xdr:to>
    <xdr:pic>
      <xdr:nvPicPr>
        <xdr:cNvPr id="5" name="3 Imagen" descr="SIG.jpg"/>
        <xdr:cNvPicPr preferRelativeResize="1">
          <a:picLocks noChangeAspect="1"/>
        </xdr:cNvPicPr>
      </xdr:nvPicPr>
      <xdr:blipFill>
        <a:blip r:embed="rId1"/>
        <a:stretch>
          <a:fillRect/>
        </a:stretch>
      </xdr:blipFill>
      <xdr:spPr>
        <a:xfrm>
          <a:off x="34547175" y="657225"/>
          <a:ext cx="962025" cy="742950"/>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4</xdr:row>
      <xdr:rowOff>219075</xdr:rowOff>
    </xdr:to>
    <xdr:pic>
      <xdr:nvPicPr>
        <xdr:cNvPr id="6" name="15 Imagen" descr="Escudo Bogotá_sds_color.jpg"/>
        <xdr:cNvPicPr preferRelativeResize="1">
          <a:picLocks noChangeAspect="1"/>
        </xdr:cNvPicPr>
      </xdr:nvPicPr>
      <xdr:blipFill>
        <a:blip r:embed="rId3"/>
        <a:stretch>
          <a:fillRect/>
        </a:stretch>
      </xdr:blipFill>
      <xdr:spPr>
        <a:xfrm>
          <a:off x="36614100" y="352425"/>
          <a:ext cx="942975"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81%20jun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11.%20Direccion%20Planeacion%20y%20Sistemas\SEGUIMIENTO%20PROYECTOS%202014\SEGUIMIENTO%20JUNIO%202014\Seguimiento%20881%20junio%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14">
          <cell r="N14">
            <v>13619598000</v>
          </cell>
          <cell r="O14">
            <v>13619598000</v>
          </cell>
          <cell r="P14">
            <v>569921000</v>
          </cell>
          <cell r="Q14">
            <v>135216101</v>
          </cell>
          <cell r="R14">
            <v>127750068</v>
          </cell>
          <cell r="S14">
            <v>92717034</v>
          </cell>
        </row>
        <row r="30">
          <cell r="N30">
            <v>0</v>
          </cell>
          <cell r="R30">
            <v>0</v>
          </cell>
        </row>
        <row r="46">
          <cell r="N46">
            <v>59482535000</v>
          </cell>
          <cell r="O46">
            <v>57482535000</v>
          </cell>
          <cell r="P46">
            <v>38078374653</v>
          </cell>
          <cell r="Q46">
            <v>4334928500</v>
          </cell>
          <cell r="R46">
            <v>20919197033</v>
          </cell>
          <cell r="S46">
            <v>13643540515</v>
          </cell>
        </row>
        <row r="62">
          <cell r="N62">
            <v>171842000</v>
          </cell>
          <cell r="O62">
            <v>171842000</v>
          </cell>
          <cell r="P62">
            <v>146899233</v>
          </cell>
          <cell r="Q62">
            <v>37219466</v>
          </cell>
          <cell r="R62">
            <v>26271800</v>
          </cell>
          <cell r="S62">
            <v>26177534</v>
          </cell>
        </row>
        <row r="78">
          <cell r="N78">
            <v>1286940000</v>
          </cell>
          <cell r="O78">
            <v>1286940000</v>
          </cell>
          <cell r="P78">
            <v>0</v>
          </cell>
          <cell r="Q78">
            <v>0</v>
          </cell>
          <cell r="R78">
            <v>7487433</v>
          </cell>
          <cell r="S78">
            <v>7250400</v>
          </cell>
        </row>
        <row r="94">
          <cell r="N94">
            <v>368766000</v>
          </cell>
          <cell r="O94">
            <v>368766000</v>
          </cell>
          <cell r="P94">
            <v>123343233</v>
          </cell>
          <cell r="Q94">
            <v>29750500</v>
          </cell>
          <cell r="R94">
            <v>18974100</v>
          </cell>
          <cell r="S94">
            <v>18974100</v>
          </cell>
        </row>
        <row r="110">
          <cell r="N110">
            <v>141955000</v>
          </cell>
          <cell r="O110">
            <v>141955000</v>
          </cell>
          <cell r="P110">
            <v>73414633</v>
          </cell>
          <cell r="Q110">
            <v>12644333</v>
          </cell>
          <cell r="R110">
            <v>7398867</v>
          </cell>
          <cell r="S110">
            <v>7398867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0">
        <row r="16">
          <cell r="S16">
            <v>204560262</v>
          </cell>
          <cell r="T16">
            <v>193944229</v>
          </cell>
          <cell r="U16">
            <v>3856218954</v>
          </cell>
          <cell r="V16">
            <v>3842686321</v>
          </cell>
        </row>
        <row r="32">
          <cell r="S32">
            <v>0</v>
          </cell>
          <cell r="T32">
            <v>0</v>
          </cell>
          <cell r="U32">
            <v>0</v>
          </cell>
          <cell r="V32">
            <v>0</v>
          </cell>
        </row>
        <row r="48">
          <cell r="S48">
            <v>29863220607</v>
          </cell>
          <cell r="T48">
            <v>835402395</v>
          </cell>
          <cell r="U48">
            <v>23700086489</v>
          </cell>
          <cell r="V48">
            <v>17494019653</v>
          </cell>
        </row>
        <row r="64">
          <cell r="S64">
            <v>25011832</v>
          </cell>
          <cell r="T64">
            <v>24917566</v>
          </cell>
          <cell r="U64">
            <v>29791300</v>
          </cell>
          <cell r="V64">
            <v>29791300</v>
          </cell>
        </row>
        <row r="80">
          <cell r="S80">
            <v>15989866</v>
          </cell>
          <cell r="T80">
            <v>15752833</v>
          </cell>
          <cell r="U80">
            <v>230541623</v>
          </cell>
          <cell r="V80">
            <v>229799903</v>
          </cell>
        </row>
        <row r="96">
          <cell r="S96">
            <v>26026550</v>
          </cell>
          <cell r="T96">
            <v>26026550</v>
          </cell>
          <cell r="U96">
            <v>67525133</v>
          </cell>
          <cell r="V96">
            <v>52996800</v>
          </cell>
        </row>
        <row r="112">
          <cell r="S112">
            <v>22234533</v>
          </cell>
          <cell r="T112">
            <v>22234533</v>
          </cell>
          <cell r="U112">
            <v>23252767</v>
          </cell>
          <cell r="V112">
            <v>23252767</v>
          </cell>
        </row>
        <row r="128">
          <cell r="S128">
            <v>30157043650</v>
          </cell>
          <cell r="T128">
            <v>1118278106</v>
          </cell>
          <cell r="U128">
            <v>27907416266</v>
          </cell>
          <cell r="V128">
            <v>21672546744</v>
          </cell>
        </row>
        <row r="129">
          <cell r="S129">
            <v>30157043650</v>
          </cell>
          <cell r="T129">
            <v>1118278106</v>
          </cell>
          <cell r="U129">
            <v>27907416266</v>
          </cell>
          <cell r="V129">
            <v>21672546744</v>
          </cell>
        </row>
        <row r="130">
          <cell r="S130">
            <v>0</v>
          </cell>
          <cell r="T130">
            <v>0</v>
          </cell>
          <cell r="U130">
            <v>0</v>
          </cell>
          <cell r="V130">
            <v>0</v>
          </cell>
        </row>
      </sheetData>
      <sheetData sheetId="1">
        <row r="14">
          <cell r="O14">
            <v>14166200</v>
          </cell>
          <cell r="P14">
            <v>14166200</v>
          </cell>
          <cell r="Q14">
            <v>3611955607</v>
          </cell>
          <cell r="R14">
            <v>3611955607</v>
          </cell>
        </row>
        <row r="15">
          <cell r="O15">
            <v>39069166</v>
          </cell>
          <cell r="P15">
            <v>39069166</v>
          </cell>
          <cell r="Q15">
            <v>29668566</v>
          </cell>
          <cell r="R15">
            <v>29599533</v>
          </cell>
        </row>
        <row r="16">
          <cell r="O16">
            <v>0</v>
          </cell>
          <cell r="Q16">
            <v>0</v>
          </cell>
          <cell r="R16">
            <v>0</v>
          </cell>
        </row>
        <row r="17">
          <cell r="O17">
            <v>87046165</v>
          </cell>
          <cell r="P17">
            <v>76556465</v>
          </cell>
          <cell r="Q17">
            <v>91276835</v>
          </cell>
          <cell r="R17">
            <v>91220168</v>
          </cell>
        </row>
        <row r="18">
          <cell r="O18">
            <v>0</v>
          </cell>
          <cell r="Q18">
            <v>13082300</v>
          </cell>
          <cell r="R18">
            <v>13082300</v>
          </cell>
        </row>
        <row r="19">
          <cell r="O19">
            <v>64278731</v>
          </cell>
          <cell r="P19">
            <v>64152398</v>
          </cell>
          <cell r="Q19">
            <v>110235646</v>
          </cell>
          <cell r="R19">
            <v>96828713</v>
          </cell>
        </row>
        <row r="20">
          <cell r="O20">
            <v>204560262</v>
          </cell>
          <cell r="P20">
            <v>193944229</v>
          </cell>
          <cell r="Q20">
            <v>3856218954</v>
          </cell>
          <cell r="R20">
            <v>3842686321</v>
          </cell>
        </row>
        <row r="21">
          <cell r="O21">
            <v>0</v>
          </cell>
          <cell r="Q21">
            <v>0</v>
          </cell>
        </row>
        <row r="22">
          <cell r="O22">
            <v>0</v>
          </cell>
          <cell r="Q22">
            <v>0</v>
          </cell>
        </row>
        <row r="23">
          <cell r="O23">
            <v>0</v>
          </cell>
          <cell r="P23">
            <v>0</v>
          </cell>
          <cell r="Q23">
            <v>0</v>
          </cell>
          <cell r="R23">
            <v>0</v>
          </cell>
        </row>
        <row r="24">
          <cell r="O24">
            <v>26954961827</v>
          </cell>
          <cell r="P24">
            <v>811957042</v>
          </cell>
          <cell r="Q24">
            <v>20990684781</v>
          </cell>
          <cell r="R24">
            <v>15007657054</v>
          </cell>
        </row>
        <row r="25">
          <cell r="O25">
            <v>0</v>
          </cell>
          <cell r="Q25">
            <v>0</v>
          </cell>
        </row>
        <row r="26">
          <cell r="O26">
            <v>4330600</v>
          </cell>
          <cell r="P26">
            <v>4330600</v>
          </cell>
          <cell r="Q26">
            <v>8881400</v>
          </cell>
          <cell r="R26">
            <v>8881400</v>
          </cell>
        </row>
        <row r="27">
          <cell r="O27">
            <v>2903928180</v>
          </cell>
          <cell r="P27">
            <v>19114753</v>
          </cell>
          <cell r="Q27">
            <v>2270508308</v>
          </cell>
          <cell r="R27">
            <v>2270508308</v>
          </cell>
        </row>
        <row r="28">
          <cell r="O28">
            <v>0</v>
          </cell>
          <cell r="Q28">
            <v>430012000</v>
          </cell>
          <cell r="R28">
            <v>206972891</v>
          </cell>
        </row>
        <row r="29">
          <cell r="O29">
            <v>29863220607</v>
          </cell>
          <cell r="P29">
            <v>835402395</v>
          </cell>
          <cell r="Q29">
            <v>23700086489</v>
          </cell>
          <cell r="R29">
            <v>17494019653</v>
          </cell>
        </row>
        <row r="30">
          <cell r="O30">
            <v>16680899</v>
          </cell>
          <cell r="P30">
            <v>16586633</v>
          </cell>
          <cell r="Q30">
            <v>18426967</v>
          </cell>
          <cell r="R30">
            <v>18426967</v>
          </cell>
        </row>
        <row r="31">
          <cell r="O31">
            <v>8330933</v>
          </cell>
          <cell r="P31">
            <v>8330933</v>
          </cell>
          <cell r="Q31">
            <v>11364333</v>
          </cell>
          <cell r="R31">
            <v>11364333</v>
          </cell>
        </row>
        <row r="32">
          <cell r="O32">
            <v>25011832</v>
          </cell>
          <cell r="P32">
            <v>24917566</v>
          </cell>
          <cell r="Q32">
            <v>29791300</v>
          </cell>
          <cell r="R32">
            <v>29791300</v>
          </cell>
        </row>
        <row r="33">
          <cell r="O33">
            <v>0</v>
          </cell>
          <cell r="Q33">
            <v>223688823</v>
          </cell>
          <cell r="R33">
            <v>222947103</v>
          </cell>
        </row>
        <row r="34">
          <cell r="O34">
            <v>15989866</v>
          </cell>
          <cell r="P34">
            <v>15752833</v>
          </cell>
          <cell r="Q34">
            <v>6852800</v>
          </cell>
          <cell r="R34">
            <v>6852800</v>
          </cell>
        </row>
        <row r="35">
          <cell r="O35">
            <v>0</v>
          </cell>
          <cell r="Q35">
            <v>0</v>
          </cell>
        </row>
        <row r="36">
          <cell r="O36">
            <v>15989866</v>
          </cell>
          <cell r="P36">
            <v>15752833</v>
          </cell>
          <cell r="Q36">
            <v>230541623</v>
          </cell>
          <cell r="R36">
            <v>229799903</v>
          </cell>
        </row>
        <row r="37">
          <cell r="O37">
            <v>26026550</v>
          </cell>
          <cell r="P37">
            <v>26026550</v>
          </cell>
          <cell r="Q37">
            <v>38241600</v>
          </cell>
          <cell r="R37">
            <v>38241600</v>
          </cell>
        </row>
        <row r="38">
          <cell r="O38">
            <v>0</v>
          </cell>
          <cell r="Q38">
            <v>14755200</v>
          </cell>
          <cell r="R38">
            <v>14755200</v>
          </cell>
        </row>
        <row r="39">
          <cell r="O39">
            <v>0</v>
          </cell>
          <cell r="Q39">
            <v>14528333</v>
          </cell>
        </row>
        <row r="40">
          <cell r="O40">
            <v>26026550</v>
          </cell>
          <cell r="P40">
            <v>26026550</v>
          </cell>
          <cell r="Q40">
            <v>67525133</v>
          </cell>
          <cell r="R40">
            <v>52996800</v>
          </cell>
        </row>
        <row r="41">
          <cell r="O41">
            <v>22234533</v>
          </cell>
          <cell r="P41">
            <v>22234533</v>
          </cell>
          <cell r="Q41">
            <v>23252767</v>
          </cell>
          <cell r="R41">
            <v>23252767</v>
          </cell>
        </row>
        <row r="42">
          <cell r="O42">
            <v>22234533</v>
          </cell>
          <cell r="P42">
            <v>22234533</v>
          </cell>
          <cell r="Q42">
            <v>23252767</v>
          </cell>
          <cell r="R42">
            <v>23252767</v>
          </cell>
        </row>
        <row r="43">
          <cell r="O43">
            <v>30157043650</v>
          </cell>
          <cell r="P43">
            <v>1118278106</v>
          </cell>
          <cell r="Q43">
            <v>27907416266</v>
          </cell>
          <cell r="R43">
            <v>21672546744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CK404"/>
  <sheetViews>
    <sheetView showGridLines="0" zoomScale="90" zoomScaleNormal="90" zoomScalePageLayoutView="0" workbookViewId="0" topLeftCell="H10">
      <selection activeCell="N16" sqref="N16:N31"/>
    </sheetView>
  </sheetViews>
  <sheetFormatPr defaultColWidth="11.421875" defaultRowHeight="15"/>
  <cols>
    <col min="1" max="1" width="5.8515625" style="3" hidden="1" customWidth="1"/>
    <col min="2" max="3" width="5.7109375" style="3" hidden="1" customWidth="1"/>
    <col min="4" max="4" width="5.140625" style="3" hidden="1" customWidth="1"/>
    <col min="5" max="5" width="6.140625" style="3" hidden="1" customWidth="1"/>
    <col min="6" max="6" width="6.00390625" style="3" hidden="1" customWidth="1"/>
    <col min="7" max="7" width="7.140625" style="3" hidden="1" customWidth="1"/>
    <col min="8" max="8" width="9.28125" style="319" customWidth="1"/>
    <col min="9" max="9" width="40.7109375" style="487" customWidth="1"/>
    <col min="10" max="12" width="7.57421875" style="319" customWidth="1"/>
    <col min="13" max="13" width="16.57421875" style="319" customWidth="1"/>
    <col min="14" max="14" width="21.421875" style="319" customWidth="1"/>
    <col min="15" max="15" width="11.7109375" style="319" customWidth="1"/>
    <col min="16" max="16" width="12.57421875" style="319" customWidth="1"/>
    <col min="17" max="17" width="23.57421875" style="3" customWidth="1"/>
    <col min="18" max="18" width="24.28125" style="3" customWidth="1"/>
    <col min="19" max="19" width="21.8515625" style="3" customWidth="1"/>
    <col min="20" max="20" width="19.7109375" style="3" customWidth="1"/>
    <col min="21" max="21" width="22.57421875" style="3" customWidth="1"/>
    <col min="22" max="22" width="19.8515625" style="3" customWidth="1"/>
    <col min="23" max="27" width="50.7109375" style="3" customWidth="1"/>
    <col min="28" max="28" width="35.28125" style="3" customWidth="1"/>
    <col min="29" max="51" width="10.7109375" style="3" customWidth="1"/>
    <col min="52" max="52" width="15.140625" style="3" customWidth="1"/>
    <col min="53" max="53" width="16.00390625" style="3" hidden="1" customWidth="1"/>
    <col min="54" max="54" width="16.57421875" style="3" hidden="1" customWidth="1"/>
    <col min="55" max="55" width="17.00390625" style="319" hidden="1" customWidth="1"/>
    <col min="56" max="56" width="16.57421875" style="322" hidden="1" customWidth="1"/>
    <col min="57" max="57" width="17.140625" style="3" hidden="1" customWidth="1"/>
    <col min="58" max="58" width="14.8515625" style="3" hidden="1" customWidth="1"/>
    <col min="59" max="59" width="17.140625" style="3" hidden="1" customWidth="1"/>
    <col min="60" max="62" width="0" style="3" hidden="1" customWidth="1"/>
    <col min="63" max="64" width="14.8515625" style="67" hidden="1" customWidth="1"/>
    <col min="65" max="65" width="14.421875" style="67" hidden="1" customWidth="1"/>
    <col min="66" max="66" width="18.00390625" style="67" hidden="1" customWidth="1"/>
    <col min="67" max="68" width="14.00390625" style="67" hidden="1" customWidth="1"/>
    <col min="69" max="71" width="0" style="3" hidden="1" customWidth="1"/>
    <col min="72" max="88" width="11.421875" style="319" customWidth="1"/>
    <col min="89" max="89" width="10.00390625" style="319" customWidth="1"/>
    <col min="90" max="16384" width="11.421875" style="3" customWidth="1"/>
  </cols>
  <sheetData>
    <row r="1" spans="1:56" s="280" customFormat="1" ht="14.25" customHeight="1">
      <c r="A1" s="262"/>
      <c r="B1" s="263"/>
      <c r="C1" s="263"/>
      <c r="D1" s="264"/>
      <c r="E1" s="265" t="s">
        <v>177</v>
      </c>
      <c r="F1" s="266"/>
      <c r="G1" s="266"/>
      <c r="H1" s="266"/>
      <c r="I1" s="266"/>
      <c r="J1" s="266"/>
      <c r="K1" s="266"/>
      <c r="L1" s="266"/>
      <c r="M1" s="266"/>
      <c r="N1" s="267"/>
      <c r="O1" s="268" t="s">
        <v>178</v>
      </c>
      <c r="P1" s="269"/>
      <c r="Q1" s="269"/>
      <c r="R1" s="270"/>
      <c r="S1" s="271"/>
      <c r="T1" s="272"/>
      <c r="U1" s="272"/>
      <c r="V1" s="273"/>
      <c r="W1" s="271"/>
      <c r="X1" s="272"/>
      <c r="Y1" s="274"/>
      <c r="Z1" s="275" t="s">
        <v>179</v>
      </c>
      <c r="AA1" s="276"/>
      <c r="AB1" s="276"/>
      <c r="AC1" s="276"/>
      <c r="AD1" s="276"/>
      <c r="AE1" s="276"/>
      <c r="AF1" s="276"/>
      <c r="AG1" s="276"/>
      <c r="AH1" s="276"/>
      <c r="AI1" s="276"/>
      <c r="AJ1" s="276"/>
      <c r="AK1" s="276"/>
      <c r="AL1" s="276"/>
      <c r="AM1" s="277"/>
      <c r="AN1" s="278"/>
      <c r="AO1" s="268" t="s">
        <v>178</v>
      </c>
      <c r="AP1" s="269"/>
      <c r="AQ1" s="269"/>
      <c r="AR1" s="269"/>
      <c r="AS1" s="270"/>
      <c r="AT1" s="279"/>
      <c r="AU1" s="271"/>
      <c r="AV1" s="272"/>
      <c r="AW1" s="272"/>
      <c r="AX1" s="272"/>
      <c r="AY1" s="273"/>
      <c r="BC1" s="281"/>
      <c r="BD1" s="282"/>
    </row>
    <row r="2" spans="1:56" s="280" customFormat="1" ht="15" customHeight="1">
      <c r="A2" s="283"/>
      <c r="B2" s="284"/>
      <c r="C2" s="284"/>
      <c r="D2" s="285"/>
      <c r="E2" s="286"/>
      <c r="F2" s="287"/>
      <c r="G2" s="287"/>
      <c r="H2" s="287"/>
      <c r="I2" s="287"/>
      <c r="J2" s="287"/>
      <c r="K2" s="287"/>
      <c r="L2" s="287"/>
      <c r="M2" s="287"/>
      <c r="N2" s="288"/>
      <c r="O2" s="289"/>
      <c r="P2" s="290"/>
      <c r="Q2" s="290"/>
      <c r="R2" s="291"/>
      <c r="S2" s="292"/>
      <c r="T2" s="293"/>
      <c r="U2" s="293"/>
      <c r="V2" s="294"/>
      <c r="W2" s="292"/>
      <c r="X2" s="293"/>
      <c r="Y2" s="295"/>
      <c r="Z2" s="296"/>
      <c r="AA2" s="297"/>
      <c r="AB2" s="297"/>
      <c r="AC2" s="297"/>
      <c r="AD2" s="297"/>
      <c r="AE2" s="297"/>
      <c r="AF2" s="297"/>
      <c r="AG2" s="297"/>
      <c r="AH2" s="297"/>
      <c r="AI2" s="297"/>
      <c r="AJ2" s="297"/>
      <c r="AK2" s="297"/>
      <c r="AL2" s="297"/>
      <c r="AM2" s="298"/>
      <c r="AN2" s="299"/>
      <c r="AO2" s="289"/>
      <c r="AP2" s="290"/>
      <c r="AQ2" s="290"/>
      <c r="AR2" s="290"/>
      <c r="AS2" s="291"/>
      <c r="AT2" s="300"/>
      <c r="AU2" s="292"/>
      <c r="AV2" s="293"/>
      <c r="AW2" s="293"/>
      <c r="AX2" s="293"/>
      <c r="AY2" s="294"/>
      <c r="BC2" s="281"/>
      <c r="BD2" s="282"/>
    </row>
    <row r="3" spans="1:56" s="280" customFormat="1" ht="15" customHeight="1">
      <c r="A3" s="283"/>
      <c r="B3" s="284"/>
      <c r="C3" s="284"/>
      <c r="D3" s="285"/>
      <c r="E3" s="286"/>
      <c r="F3" s="287"/>
      <c r="G3" s="287"/>
      <c r="H3" s="287"/>
      <c r="I3" s="287"/>
      <c r="J3" s="287"/>
      <c r="K3" s="287"/>
      <c r="L3" s="287"/>
      <c r="M3" s="287"/>
      <c r="N3" s="288"/>
      <c r="O3" s="289"/>
      <c r="P3" s="290"/>
      <c r="Q3" s="290"/>
      <c r="R3" s="291"/>
      <c r="S3" s="292"/>
      <c r="T3" s="293"/>
      <c r="U3" s="293"/>
      <c r="V3" s="294"/>
      <c r="W3" s="292"/>
      <c r="X3" s="293"/>
      <c r="Y3" s="295"/>
      <c r="Z3" s="296"/>
      <c r="AA3" s="297"/>
      <c r="AB3" s="297"/>
      <c r="AC3" s="297"/>
      <c r="AD3" s="297"/>
      <c r="AE3" s="297"/>
      <c r="AF3" s="297"/>
      <c r="AG3" s="297"/>
      <c r="AH3" s="297"/>
      <c r="AI3" s="297"/>
      <c r="AJ3" s="297"/>
      <c r="AK3" s="297"/>
      <c r="AL3" s="297"/>
      <c r="AM3" s="298"/>
      <c r="AN3" s="299"/>
      <c r="AO3" s="289"/>
      <c r="AP3" s="290"/>
      <c r="AQ3" s="290"/>
      <c r="AR3" s="290"/>
      <c r="AS3" s="291"/>
      <c r="AT3" s="300"/>
      <c r="AU3" s="292"/>
      <c r="AV3" s="293"/>
      <c r="AW3" s="293"/>
      <c r="AX3" s="293"/>
      <c r="AY3" s="294"/>
      <c r="BC3" s="281"/>
      <c r="BD3" s="282"/>
    </row>
    <row r="4" spans="1:56" s="280" customFormat="1" ht="15" customHeight="1">
      <c r="A4" s="283"/>
      <c r="B4" s="284"/>
      <c r="C4" s="284"/>
      <c r="D4" s="285"/>
      <c r="E4" s="286"/>
      <c r="F4" s="287"/>
      <c r="G4" s="287"/>
      <c r="H4" s="287"/>
      <c r="I4" s="287"/>
      <c r="J4" s="287"/>
      <c r="K4" s="287"/>
      <c r="L4" s="287"/>
      <c r="M4" s="287"/>
      <c r="N4" s="288"/>
      <c r="O4" s="289"/>
      <c r="P4" s="290"/>
      <c r="Q4" s="290"/>
      <c r="R4" s="291"/>
      <c r="S4" s="292"/>
      <c r="T4" s="293"/>
      <c r="U4" s="293"/>
      <c r="V4" s="294"/>
      <c r="W4" s="292"/>
      <c r="X4" s="293"/>
      <c r="Y4" s="295"/>
      <c r="Z4" s="296"/>
      <c r="AA4" s="297"/>
      <c r="AB4" s="297"/>
      <c r="AC4" s="297"/>
      <c r="AD4" s="297"/>
      <c r="AE4" s="297"/>
      <c r="AF4" s="297"/>
      <c r="AG4" s="297"/>
      <c r="AH4" s="297"/>
      <c r="AI4" s="297"/>
      <c r="AJ4" s="297"/>
      <c r="AK4" s="297"/>
      <c r="AL4" s="297"/>
      <c r="AM4" s="298"/>
      <c r="AN4" s="299"/>
      <c r="AO4" s="289"/>
      <c r="AP4" s="290"/>
      <c r="AQ4" s="290"/>
      <c r="AR4" s="290"/>
      <c r="AS4" s="291"/>
      <c r="AT4" s="300"/>
      <c r="AU4" s="292"/>
      <c r="AV4" s="293"/>
      <c r="AW4" s="293"/>
      <c r="AX4" s="293"/>
      <c r="AY4" s="294"/>
      <c r="BC4" s="281"/>
      <c r="BD4" s="282"/>
    </row>
    <row r="5" spans="1:56" s="280" customFormat="1" ht="15" customHeight="1">
      <c r="A5" s="283"/>
      <c r="B5" s="284"/>
      <c r="C5" s="284"/>
      <c r="D5" s="285"/>
      <c r="E5" s="286"/>
      <c r="F5" s="287"/>
      <c r="G5" s="287"/>
      <c r="H5" s="287"/>
      <c r="I5" s="287"/>
      <c r="J5" s="287"/>
      <c r="K5" s="287"/>
      <c r="L5" s="287"/>
      <c r="M5" s="287"/>
      <c r="N5" s="288"/>
      <c r="O5" s="289"/>
      <c r="P5" s="290"/>
      <c r="Q5" s="290"/>
      <c r="R5" s="291"/>
      <c r="S5" s="292"/>
      <c r="T5" s="293"/>
      <c r="U5" s="293"/>
      <c r="V5" s="294"/>
      <c r="W5" s="292"/>
      <c r="X5" s="293"/>
      <c r="Y5" s="295"/>
      <c r="Z5" s="296"/>
      <c r="AA5" s="297"/>
      <c r="AB5" s="297"/>
      <c r="AC5" s="297"/>
      <c r="AD5" s="297"/>
      <c r="AE5" s="297"/>
      <c r="AF5" s="297"/>
      <c r="AG5" s="297"/>
      <c r="AH5" s="297"/>
      <c r="AI5" s="297"/>
      <c r="AJ5" s="297"/>
      <c r="AK5" s="297"/>
      <c r="AL5" s="297"/>
      <c r="AM5" s="298"/>
      <c r="AN5" s="299"/>
      <c r="AO5" s="289"/>
      <c r="AP5" s="290"/>
      <c r="AQ5" s="290"/>
      <c r="AR5" s="290"/>
      <c r="AS5" s="291"/>
      <c r="AT5" s="300"/>
      <c r="AU5" s="292"/>
      <c r="AV5" s="293"/>
      <c r="AW5" s="293"/>
      <c r="AX5" s="293"/>
      <c r="AY5" s="294"/>
      <c r="BC5" s="281"/>
      <c r="BD5" s="282"/>
    </row>
    <row r="6" spans="1:56" s="280" customFormat="1" ht="15" customHeight="1">
      <c r="A6" s="283"/>
      <c r="B6" s="284"/>
      <c r="C6" s="284"/>
      <c r="D6" s="285"/>
      <c r="E6" s="286"/>
      <c r="F6" s="287"/>
      <c r="G6" s="287"/>
      <c r="H6" s="287"/>
      <c r="I6" s="287"/>
      <c r="J6" s="287"/>
      <c r="K6" s="287"/>
      <c r="L6" s="287"/>
      <c r="M6" s="287"/>
      <c r="N6" s="288"/>
      <c r="O6" s="289"/>
      <c r="P6" s="290"/>
      <c r="Q6" s="290"/>
      <c r="R6" s="291"/>
      <c r="S6" s="292"/>
      <c r="T6" s="293"/>
      <c r="U6" s="293"/>
      <c r="V6" s="294"/>
      <c r="W6" s="292"/>
      <c r="X6" s="293"/>
      <c r="Y6" s="295"/>
      <c r="Z6" s="296"/>
      <c r="AA6" s="297"/>
      <c r="AB6" s="297"/>
      <c r="AC6" s="297"/>
      <c r="AD6" s="297"/>
      <c r="AE6" s="297"/>
      <c r="AF6" s="297"/>
      <c r="AG6" s="297"/>
      <c r="AH6" s="297"/>
      <c r="AI6" s="297"/>
      <c r="AJ6" s="297"/>
      <c r="AK6" s="297"/>
      <c r="AL6" s="297"/>
      <c r="AM6" s="298"/>
      <c r="AN6" s="299"/>
      <c r="AO6" s="289"/>
      <c r="AP6" s="290"/>
      <c r="AQ6" s="290"/>
      <c r="AR6" s="290"/>
      <c r="AS6" s="291"/>
      <c r="AT6" s="300"/>
      <c r="AU6" s="292"/>
      <c r="AV6" s="293"/>
      <c r="AW6" s="293"/>
      <c r="AX6" s="293"/>
      <c r="AY6" s="294"/>
      <c r="BC6" s="281"/>
      <c r="BD6" s="282"/>
    </row>
    <row r="7" spans="1:56" s="280" customFormat="1" ht="15" customHeight="1">
      <c r="A7" s="283"/>
      <c r="B7" s="284"/>
      <c r="C7" s="284"/>
      <c r="D7" s="285"/>
      <c r="E7" s="286"/>
      <c r="F7" s="287"/>
      <c r="G7" s="287"/>
      <c r="H7" s="287"/>
      <c r="I7" s="287"/>
      <c r="J7" s="287"/>
      <c r="K7" s="287"/>
      <c r="L7" s="287"/>
      <c r="M7" s="287"/>
      <c r="N7" s="288"/>
      <c r="O7" s="289"/>
      <c r="P7" s="290"/>
      <c r="Q7" s="290"/>
      <c r="R7" s="291"/>
      <c r="S7" s="292"/>
      <c r="T7" s="293"/>
      <c r="U7" s="293"/>
      <c r="V7" s="294"/>
      <c r="W7" s="292"/>
      <c r="X7" s="293"/>
      <c r="Y7" s="295"/>
      <c r="Z7" s="296"/>
      <c r="AA7" s="297"/>
      <c r="AB7" s="297"/>
      <c r="AC7" s="297"/>
      <c r="AD7" s="297"/>
      <c r="AE7" s="297"/>
      <c r="AF7" s="297"/>
      <c r="AG7" s="297"/>
      <c r="AH7" s="297"/>
      <c r="AI7" s="297"/>
      <c r="AJ7" s="297"/>
      <c r="AK7" s="297"/>
      <c r="AL7" s="297"/>
      <c r="AM7" s="298"/>
      <c r="AN7" s="299"/>
      <c r="AO7" s="289"/>
      <c r="AP7" s="290"/>
      <c r="AQ7" s="290"/>
      <c r="AR7" s="290"/>
      <c r="AS7" s="291"/>
      <c r="AT7" s="300"/>
      <c r="AU7" s="292"/>
      <c r="AV7" s="293"/>
      <c r="AW7" s="293"/>
      <c r="AX7" s="293"/>
      <c r="AY7" s="294"/>
      <c r="BC7" s="281"/>
      <c r="BD7" s="282"/>
    </row>
    <row r="8" spans="1:56" s="280" customFormat="1" ht="27" customHeight="1" thickBot="1">
      <c r="A8" s="301"/>
      <c r="B8" s="302"/>
      <c r="C8" s="302"/>
      <c r="D8" s="303"/>
      <c r="E8" s="304"/>
      <c r="F8" s="305"/>
      <c r="G8" s="305"/>
      <c r="H8" s="305"/>
      <c r="I8" s="305"/>
      <c r="J8" s="305"/>
      <c r="K8" s="305"/>
      <c r="L8" s="305"/>
      <c r="M8" s="305"/>
      <c r="N8" s="306"/>
      <c r="O8" s="307"/>
      <c r="P8" s="308"/>
      <c r="Q8" s="308"/>
      <c r="R8" s="309"/>
      <c r="S8" s="310"/>
      <c r="T8" s="311"/>
      <c r="U8" s="311"/>
      <c r="V8" s="312"/>
      <c r="W8" s="310"/>
      <c r="X8" s="311"/>
      <c r="Y8" s="313"/>
      <c r="Z8" s="314"/>
      <c r="AA8" s="315"/>
      <c r="AB8" s="315"/>
      <c r="AC8" s="315"/>
      <c r="AD8" s="315"/>
      <c r="AE8" s="315"/>
      <c r="AF8" s="315"/>
      <c r="AG8" s="315"/>
      <c r="AH8" s="315"/>
      <c r="AI8" s="315"/>
      <c r="AJ8" s="315"/>
      <c r="AK8" s="315"/>
      <c r="AL8" s="315"/>
      <c r="AM8" s="316"/>
      <c r="AN8" s="317"/>
      <c r="AO8" s="307"/>
      <c r="AP8" s="308"/>
      <c r="AQ8" s="308"/>
      <c r="AR8" s="308"/>
      <c r="AS8" s="309"/>
      <c r="AT8" s="318"/>
      <c r="AU8" s="310"/>
      <c r="AV8" s="311"/>
      <c r="AW8" s="311"/>
      <c r="AX8" s="311"/>
      <c r="AY8" s="312"/>
      <c r="BC8" s="281"/>
      <c r="BD8" s="282"/>
    </row>
    <row r="9" ht="15"/>
    <row r="10" spans="9:10" ht="15">
      <c r="I10" s="320" t="s">
        <v>180</v>
      </c>
      <c r="J10" s="321"/>
    </row>
    <row r="11" spans="9:10" ht="15">
      <c r="I11" s="320" t="s">
        <v>181</v>
      </c>
      <c r="J11" s="321"/>
    </row>
    <row r="12" spans="9:10" ht="15">
      <c r="I12" s="320" t="s">
        <v>182</v>
      </c>
      <c r="J12" s="321"/>
    </row>
    <row r="13" spans="9:10" ht="15">
      <c r="I13" s="320" t="s">
        <v>183</v>
      </c>
      <c r="J13" s="321"/>
    </row>
    <row r="14" spans="7:68" ht="22.5" customHeight="1">
      <c r="G14" s="323" t="s">
        <v>184</v>
      </c>
      <c r="H14" s="324" t="s">
        <v>185</v>
      </c>
      <c r="I14" s="324" t="s">
        <v>23</v>
      </c>
      <c r="J14" s="594" t="s">
        <v>287</v>
      </c>
      <c r="K14" s="259"/>
      <c r="L14" s="250"/>
      <c r="M14" s="229"/>
      <c r="N14" s="229">
        <v>12056012000</v>
      </c>
      <c r="O14" s="325" t="s">
        <v>0</v>
      </c>
      <c r="P14" s="325"/>
      <c r="Q14" s="325" t="s">
        <v>3</v>
      </c>
      <c r="R14" s="325"/>
      <c r="S14" s="325" t="s">
        <v>4</v>
      </c>
      <c r="T14" s="325"/>
      <c r="U14" s="325" t="s">
        <v>5</v>
      </c>
      <c r="V14" s="325"/>
      <c r="W14" s="326" t="s">
        <v>12</v>
      </c>
      <c r="X14" s="326" t="s">
        <v>13</v>
      </c>
      <c r="Y14" s="326" t="s">
        <v>14</v>
      </c>
      <c r="Z14" s="326" t="s">
        <v>24</v>
      </c>
      <c r="AA14" s="326" t="s">
        <v>11</v>
      </c>
      <c r="AB14" s="326" t="s">
        <v>186</v>
      </c>
      <c r="AC14" s="326" t="s">
        <v>187</v>
      </c>
      <c r="AD14" s="326"/>
      <c r="AE14" s="327"/>
      <c r="AF14" s="326" t="s">
        <v>188</v>
      </c>
      <c r="AG14" s="326"/>
      <c r="AH14" s="327"/>
      <c r="AI14" s="326" t="s">
        <v>189</v>
      </c>
      <c r="AJ14" s="326"/>
      <c r="AK14" s="327"/>
      <c r="AL14" s="326" t="s">
        <v>190</v>
      </c>
      <c r="AM14" s="326"/>
      <c r="AN14" s="327"/>
      <c r="AO14" s="326" t="s">
        <v>191</v>
      </c>
      <c r="AP14" s="326"/>
      <c r="AQ14" s="327"/>
      <c r="AR14" s="326" t="s">
        <v>192</v>
      </c>
      <c r="AS14" s="326"/>
      <c r="AT14" s="327"/>
      <c r="AU14" s="326" t="s">
        <v>193</v>
      </c>
      <c r="AV14" s="326"/>
      <c r="AW14" s="327"/>
      <c r="AX14" s="328" t="s">
        <v>194</v>
      </c>
      <c r="AY14" s="329"/>
      <c r="AZ14" s="329"/>
      <c r="BK14" s="248" t="s">
        <v>3</v>
      </c>
      <c r="BL14" s="248"/>
      <c r="BM14" s="248" t="s">
        <v>4</v>
      </c>
      <c r="BN14" s="248"/>
      <c r="BO14" s="248" t="s">
        <v>5</v>
      </c>
      <c r="BP14" s="248"/>
    </row>
    <row r="15" spans="1:68" ht="31.5" customHeight="1" thickBot="1">
      <c r="A15" s="1" t="s">
        <v>195</v>
      </c>
      <c r="B15" s="1" t="s">
        <v>185</v>
      </c>
      <c r="C15" s="1" t="s">
        <v>196</v>
      </c>
      <c r="D15" s="1" t="s">
        <v>197</v>
      </c>
      <c r="E15" s="1" t="s">
        <v>198</v>
      </c>
      <c r="F15" s="1" t="s">
        <v>199</v>
      </c>
      <c r="G15" s="330"/>
      <c r="H15" s="324"/>
      <c r="I15" s="324"/>
      <c r="J15" s="2" t="s">
        <v>16</v>
      </c>
      <c r="K15" s="2" t="s">
        <v>17</v>
      </c>
      <c r="L15" s="2" t="s">
        <v>18</v>
      </c>
      <c r="M15" s="2" t="s">
        <v>20</v>
      </c>
      <c r="N15" s="2" t="s">
        <v>21</v>
      </c>
      <c r="O15" s="327" t="s">
        <v>134</v>
      </c>
      <c r="P15" s="327" t="s">
        <v>200</v>
      </c>
      <c r="Q15" s="327" t="s">
        <v>6</v>
      </c>
      <c r="R15" s="327" t="s">
        <v>7</v>
      </c>
      <c r="S15" s="327" t="s">
        <v>8</v>
      </c>
      <c r="T15" s="327" t="s">
        <v>9</v>
      </c>
      <c r="U15" s="327" t="s">
        <v>1</v>
      </c>
      <c r="V15" s="327" t="s">
        <v>9</v>
      </c>
      <c r="W15" s="326"/>
      <c r="X15" s="326"/>
      <c r="Y15" s="326"/>
      <c r="Z15" s="326"/>
      <c r="AA15" s="326"/>
      <c r="AB15" s="326"/>
      <c r="AC15" s="327" t="s">
        <v>201</v>
      </c>
      <c r="AD15" s="327" t="s">
        <v>202</v>
      </c>
      <c r="AE15" s="327" t="s">
        <v>203</v>
      </c>
      <c r="AF15" s="327" t="s">
        <v>201</v>
      </c>
      <c r="AG15" s="327" t="s">
        <v>202</v>
      </c>
      <c r="AH15" s="327" t="s">
        <v>203</v>
      </c>
      <c r="AI15" s="327" t="s">
        <v>201</v>
      </c>
      <c r="AJ15" s="327" t="s">
        <v>202</v>
      </c>
      <c r="AK15" s="327" t="s">
        <v>203</v>
      </c>
      <c r="AL15" s="327" t="s">
        <v>201</v>
      </c>
      <c r="AM15" s="327" t="s">
        <v>202</v>
      </c>
      <c r="AN15" s="327" t="s">
        <v>203</v>
      </c>
      <c r="AO15" s="327" t="s">
        <v>201</v>
      </c>
      <c r="AP15" s="327" t="s">
        <v>202</v>
      </c>
      <c r="AQ15" s="327" t="s">
        <v>203</v>
      </c>
      <c r="AR15" s="327" t="s">
        <v>201</v>
      </c>
      <c r="AS15" s="327" t="s">
        <v>202</v>
      </c>
      <c r="AT15" s="327" t="s">
        <v>203</v>
      </c>
      <c r="AU15" s="327" t="s">
        <v>201</v>
      </c>
      <c r="AV15" s="327" t="s">
        <v>202</v>
      </c>
      <c r="AW15" s="327" t="s">
        <v>203</v>
      </c>
      <c r="AX15" s="327" t="s">
        <v>201</v>
      </c>
      <c r="AY15" s="327" t="s">
        <v>202</v>
      </c>
      <c r="AZ15" s="331" t="s">
        <v>203</v>
      </c>
      <c r="BK15" s="78" t="s">
        <v>6</v>
      </c>
      <c r="BL15" s="78" t="s">
        <v>7</v>
      </c>
      <c r="BM15" s="78" t="s">
        <v>8</v>
      </c>
      <c r="BN15" s="78" t="s">
        <v>9</v>
      </c>
      <c r="BO15" s="78" t="s">
        <v>1</v>
      </c>
      <c r="BP15" s="78" t="s">
        <v>9</v>
      </c>
    </row>
    <row r="16" spans="1:89" s="322" customFormat="1" ht="36" customHeight="1">
      <c r="A16" s="332" t="s">
        <v>204</v>
      </c>
      <c r="B16" s="332" t="s">
        <v>205</v>
      </c>
      <c r="C16" s="332" t="s">
        <v>206</v>
      </c>
      <c r="D16" s="332" t="s">
        <v>207</v>
      </c>
      <c r="E16" s="332" t="s">
        <v>208</v>
      </c>
      <c r="F16" s="332" t="s">
        <v>208</v>
      </c>
      <c r="G16" s="333">
        <v>11</v>
      </c>
      <c r="H16" s="334">
        <v>881</v>
      </c>
      <c r="I16" s="335" t="s">
        <v>209</v>
      </c>
      <c r="J16" s="336" t="s">
        <v>63</v>
      </c>
      <c r="K16" s="337"/>
      <c r="L16" s="337"/>
      <c r="M16" s="337" t="s">
        <v>79</v>
      </c>
      <c r="N16" s="335" t="s">
        <v>80</v>
      </c>
      <c r="O16" s="338">
        <v>0.65</v>
      </c>
      <c r="P16" s="339">
        <v>0.565</v>
      </c>
      <c r="Q16" s="340">
        <f>SUMIF('Actividades inversión 881'!$B$14:$B$19,'Metas inversión 881'!$B16,'Actividades inversión 881'!M$14:M$19)</f>
        <v>13619598000</v>
      </c>
      <c r="R16" s="340">
        <f>SUMIF('Actividades inversión 881'!$B$14:$B$19,'Metas inversión 881'!$B16,'Actividades inversión 881'!N$14:N$19)</f>
        <v>13619598000</v>
      </c>
      <c r="S16" s="341">
        <f>SUMIF('Actividades inversión 881'!$B$14:$B$19,'Metas inversión 881'!$B16,'Actividades inversión 881'!O$14:O$19)</f>
        <v>569921000</v>
      </c>
      <c r="T16" s="340">
        <f>SUMIF('Actividades inversión 881'!$B$14:$B$19,'Metas inversión 881'!$B16,'Actividades inversión 881'!P$14:P$19)</f>
        <v>135216101</v>
      </c>
      <c r="U16" s="340">
        <f>SUMIF('Actividades inversión 881'!$B$14:$B$19,'Metas inversión 881'!$B16,'Actividades inversión 881'!Q$14:Q$19)</f>
        <v>127750068</v>
      </c>
      <c r="V16" s="340">
        <f>SUMIF('Actividades inversión 881'!$B$14:$B$19,'Metas inversión 881'!$B16,'Actividades inversión 881'!R$14:R$19)</f>
        <v>92717034</v>
      </c>
      <c r="W16" s="342" t="s">
        <v>152</v>
      </c>
      <c r="X16" s="343" t="s">
        <v>153</v>
      </c>
      <c r="Y16" s="344" t="s">
        <v>210</v>
      </c>
      <c r="Z16" s="132"/>
      <c r="AA16" s="345" t="s">
        <v>211</v>
      </c>
      <c r="AB16" s="346" t="s">
        <v>212</v>
      </c>
      <c r="AC16" s="347"/>
      <c r="AD16" s="347"/>
      <c r="AE16" s="347"/>
      <c r="AF16" s="347"/>
      <c r="AG16" s="347"/>
      <c r="AH16" s="347"/>
      <c r="AI16" s="347"/>
      <c r="AJ16" s="347"/>
      <c r="AK16" s="347"/>
      <c r="AL16" s="347"/>
      <c r="AM16" s="348"/>
      <c r="AN16" s="348"/>
      <c r="AO16" s="348"/>
      <c r="AP16" s="348"/>
      <c r="AQ16" s="348"/>
      <c r="AR16" s="348"/>
      <c r="AS16" s="348"/>
      <c r="AT16" s="348"/>
      <c r="AU16" s="348"/>
      <c r="AV16" s="348"/>
      <c r="AW16" s="348"/>
      <c r="AX16" s="348">
        <f aca="true" t="shared" si="0" ref="AX16:AY21">+AC16+AF16+AI16+AL16+AO16+AR16+AU16</f>
        <v>0</v>
      </c>
      <c r="AY16" s="349">
        <f t="shared" si="0"/>
        <v>0</v>
      </c>
      <c r="AZ16" s="350">
        <f>+AE15:AE16+AH16+AK16+AN16+AQ16+AT16+AW16</f>
        <v>0</v>
      </c>
      <c r="BA16" s="351">
        <f>+R16-S16</f>
        <v>13049677000</v>
      </c>
      <c r="BB16" s="351">
        <f>+S16-T16</f>
        <v>434704899</v>
      </c>
      <c r="BC16" s="351">
        <f>+U16-V16</f>
        <v>35033034</v>
      </c>
      <c r="BD16" s="352">
        <f>+'[2]Metas'!S16:S31-S16</f>
        <v>-365360738</v>
      </c>
      <c r="BE16" s="351">
        <f>+'[2]Metas'!T16:T31-T16</f>
        <v>58728128</v>
      </c>
      <c r="BF16" s="351">
        <f>+'[2]Metas'!U16:U31-U16</f>
        <v>3728468886</v>
      </c>
      <c r="BG16" s="351">
        <f>+'[2]Metas'!V16:V31-V16</f>
        <v>3749969287</v>
      </c>
      <c r="BH16" s="319"/>
      <c r="BI16" s="319"/>
      <c r="BJ16" s="319"/>
      <c r="BK16" s="353">
        <f>+'[1]99-METROPOLITANO'!N14</f>
        <v>13619598000</v>
      </c>
      <c r="BL16" s="353">
        <f>+'[1]99-METROPOLITANO'!O14</f>
        <v>13619598000</v>
      </c>
      <c r="BM16" s="353">
        <f>+'[1]99-METROPOLITANO'!P14</f>
        <v>569921000</v>
      </c>
      <c r="BN16" s="353">
        <f>+'[1]99-METROPOLITANO'!Q14</f>
        <v>135216101</v>
      </c>
      <c r="BO16" s="353">
        <f>+'[1]99-METROPOLITANO'!R14</f>
        <v>127750068</v>
      </c>
      <c r="BP16" s="353">
        <f>+'[1]99-METROPOLITANO'!S14</f>
        <v>92717034</v>
      </c>
      <c r="BT16" s="319"/>
      <c r="BU16" s="319"/>
      <c r="BV16" s="319"/>
      <c r="BW16" s="319"/>
      <c r="BX16" s="319"/>
      <c r="BY16" s="319"/>
      <c r="BZ16" s="319"/>
      <c r="CA16" s="319"/>
      <c r="CB16" s="319"/>
      <c r="CC16" s="319"/>
      <c r="CD16" s="319"/>
      <c r="CE16" s="319"/>
      <c r="CF16" s="319"/>
      <c r="CG16" s="319"/>
      <c r="CH16" s="319"/>
      <c r="CI16" s="319"/>
      <c r="CJ16" s="319"/>
      <c r="CK16" s="319"/>
    </row>
    <row r="17" spans="1:89" s="322" customFormat="1" ht="15.75">
      <c r="A17" s="332"/>
      <c r="B17" s="332"/>
      <c r="C17" s="332"/>
      <c r="D17" s="332"/>
      <c r="E17" s="332"/>
      <c r="F17" s="332"/>
      <c r="G17" s="333"/>
      <c r="H17" s="354"/>
      <c r="I17" s="355"/>
      <c r="J17" s="356"/>
      <c r="K17" s="356"/>
      <c r="L17" s="356"/>
      <c r="M17" s="356"/>
      <c r="N17" s="355"/>
      <c r="O17" s="357"/>
      <c r="P17" s="358"/>
      <c r="Q17" s="359"/>
      <c r="R17" s="359"/>
      <c r="S17" s="360"/>
      <c r="T17" s="359"/>
      <c r="U17" s="359"/>
      <c r="V17" s="359"/>
      <c r="W17" s="361"/>
      <c r="X17" s="362"/>
      <c r="Y17" s="363"/>
      <c r="Z17" s="132"/>
      <c r="AA17" s="364"/>
      <c r="AB17" s="365" t="s">
        <v>213</v>
      </c>
      <c r="AC17" s="366"/>
      <c r="AD17" s="366"/>
      <c r="AE17" s="366"/>
      <c r="AF17" s="366"/>
      <c r="AG17" s="366"/>
      <c r="AH17" s="366"/>
      <c r="AI17" s="366"/>
      <c r="AJ17" s="366"/>
      <c r="AK17" s="366"/>
      <c r="AL17" s="366"/>
      <c r="AM17" s="367"/>
      <c r="AN17" s="367"/>
      <c r="AO17" s="367"/>
      <c r="AP17" s="367"/>
      <c r="AQ17" s="367"/>
      <c r="AR17" s="367"/>
      <c r="AS17" s="367"/>
      <c r="AT17" s="367"/>
      <c r="AU17" s="367"/>
      <c r="AV17" s="367"/>
      <c r="AW17" s="367"/>
      <c r="AX17" s="367">
        <f t="shared" si="0"/>
        <v>0</v>
      </c>
      <c r="AY17" s="368">
        <f t="shared" si="0"/>
        <v>0</v>
      </c>
      <c r="AZ17" s="350">
        <f aca="true" t="shared" si="1" ref="AZ17:AZ80">+AE16:AE17+AH17+AK17+AN17+AQ17+AT17+AW17</f>
        <v>0</v>
      </c>
      <c r="BA17" s="351">
        <f aca="true" t="shared" si="2" ref="BA17:BB80">+R17-S17</f>
        <v>0</v>
      </c>
      <c r="BB17" s="351">
        <f t="shared" si="2"/>
        <v>0</v>
      </c>
      <c r="BC17" s="351">
        <f aca="true" t="shared" si="3" ref="BC17:BC80">+U17-V17</f>
        <v>0</v>
      </c>
      <c r="BD17" s="352">
        <f>+'[2]Metas'!S17:S32-S17</f>
        <v>0</v>
      </c>
      <c r="BE17" s="351">
        <f>+'[2]Metas'!T17:T32-T17</f>
        <v>0</v>
      </c>
      <c r="BF17" s="351">
        <f>+'[2]Metas'!U17:U32-U17</f>
        <v>0</v>
      </c>
      <c r="BG17" s="351">
        <f>+'[2]Metas'!V17:V32-V17</f>
        <v>0</v>
      </c>
      <c r="BH17" s="319"/>
      <c r="BI17" s="319"/>
      <c r="BJ17" s="319"/>
      <c r="BK17" s="353"/>
      <c r="BL17" s="353"/>
      <c r="BM17" s="353"/>
      <c r="BN17" s="353"/>
      <c r="BO17" s="353"/>
      <c r="BP17" s="353"/>
      <c r="BT17" s="319"/>
      <c r="BU17" s="319"/>
      <c r="BV17" s="319"/>
      <c r="BW17" s="319"/>
      <c r="BX17" s="319"/>
      <c r="BY17" s="319"/>
      <c r="BZ17" s="319"/>
      <c r="CA17" s="319"/>
      <c r="CB17" s="319"/>
      <c r="CC17" s="319"/>
      <c r="CD17" s="319"/>
      <c r="CE17" s="319"/>
      <c r="CF17" s="319"/>
      <c r="CG17" s="319"/>
      <c r="CH17" s="319"/>
      <c r="CI17" s="319"/>
      <c r="CJ17" s="319"/>
      <c r="CK17" s="319"/>
    </row>
    <row r="18" spans="1:89" s="322" customFormat="1" ht="15.75">
      <c r="A18" s="332"/>
      <c r="B18" s="332"/>
      <c r="C18" s="332"/>
      <c r="D18" s="332"/>
      <c r="E18" s="332"/>
      <c r="F18" s="332"/>
      <c r="G18" s="333"/>
      <c r="H18" s="354"/>
      <c r="I18" s="355"/>
      <c r="J18" s="356"/>
      <c r="K18" s="356"/>
      <c r="L18" s="356"/>
      <c r="M18" s="356"/>
      <c r="N18" s="355"/>
      <c r="O18" s="357"/>
      <c r="P18" s="358"/>
      <c r="Q18" s="359"/>
      <c r="R18" s="359"/>
      <c r="S18" s="360"/>
      <c r="T18" s="359"/>
      <c r="U18" s="359"/>
      <c r="V18" s="359"/>
      <c r="W18" s="361"/>
      <c r="X18" s="362"/>
      <c r="Y18" s="363"/>
      <c r="Z18" s="132"/>
      <c r="AA18" s="364"/>
      <c r="AB18" s="365" t="s">
        <v>214</v>
      </c>
      <c r="AC18" s="366"/>
      <c r="AD18" s="366"/>
      <c r="AE18" s="366"/>
      <c r="AF18" s="366"/>
      <c r="AG18" s="366"/>
      <c r="AH18" s="366"/>
      <c r="AI18" s="366"/>
      <c r="AJ18" s="366"/>
      <c r="AK18" s="366"/>
      <c r="AL18" s="366"/>
      <c r="AM18" s="367"/>
      <c r="AN18" s="367"/>
      <c r="AO18" s="367"/>
      <c r="AP18" s="367"/>
      <c r="AQ18" s="367"/>
      <c r="AR18" s="367"/>
      <c r="AS18" s="367"/>
      <c r="AT18" s="367"/>
      <c r="AU18" s="367"/>
      <c r="AV18" s="367"/>
      <c r="AW18" s="367"/>
      <c r="AX18" s="367">
        <f t="shared" si="0"/>
        <v>0</v>
      </c>
      <c r="AY18" s="368">
        <f t="shared" si="0"/>
        <v>0</v>
      </c>
      <c r="AZ18" s="350">
        <f t="shared" si="1"/>
        <v>0</v>
      </c>
      <c r="BA18" s="351">
        <f t="shared" si="2"/>
        <v>0</v>
      </c>
      <c r="BB18" s="351">
        <f t="shared" si="2"/>
        <v>0</v>
      </c>
      <c r="BC18" s="351">
        <f t="shared" si="3"/>
        <v>0</v>
      </c>
      <c r="BD18" s="352">
        <f>+'[2]Metas'!S18:S33-S18</f>
        <v>0</v>
      </c>
      <c r="BE18" s="351">
        <f>+'[2]Metas'!T18:T33-T18</f>
        <v>0</v>
      </c>
      <c r="BF18" s="351">
        <f>+'[2]Metas'!U18:U33-U18</f>
        <v>0</v>
      </c>
      <c r="BG18" s="351">
        <f>+'[2]Metas'!V18:V33-V18</f>
        <v>0</v>
      </c>
      <c r="BH18" s="319"/>
      <c r="BI18" s="319"/>
      <c r="BJ18" s="319"/>
      <c r="BK18" s="353"/>
      <c r="BL18" s="353"/>
      <c r="BM18" s="353"/>
      <c r="BN18" s="353"/>
      <c r="BO18" s="353"/>
      <c r="BP18" s="353"/>
      <c r="BT18" s="319"/>
      <c r="BU18" s="319"/>
      <c r="BV18" s="319"/>
      <c r="BW18" s="319"/>
      <c r="BX18" s="319"/>
      <c r="BY18" s="319"/>
      <c r="BZ18" s="319"/>
      <c r="CA18" s="319"/>
      <c r="CB18" s="319"/>
      <c r="CC18" s="319"/>
      <c r="CD18" s="319"/>
      <c r="CE18" s="319"/>
      <c r="CF18" s="319"/>
      <c r="CG18" s="319"/>
      <c r="CH18" s="319"/>
      <c r="CI18" s="319"/>
      <c r="CJ18" s="319"/>
      <c r="CK18" s="319"/>
    </row>
    <row r="19" spans="1:89" s="322" customFormat="1" ht="15.75">
      <c r="A19" s="332"/>
      <c r="B19" s="332"/>
      <c r="C19" s="332"/>
      <c r="D19" s="332"/>
      <c r="E19" s="332"/>
      <c r="F19" s="332"/>
      <c r="G19" s="333"/>
      <c r="H19" s="354"/>
      <c r="I19" s="355"/>
      <c r="J19" s="356"/>
      <c r="K19" s="356"/>
      <c r="L19" s="356"/>
      <c r="M19" s="356"/>
      <c r="N19" s="355"/>
      <c r="O19" s="357"/>
      <c r="P19" s="358"/>
      <c r="Q19" s="359"/>
      <c r="R19" s="359"/>
      <c r="S19" s="360"/>
      <c r="T19" s="359"/>
      <c r="U19" s="359"/>
      <c r="V19" s="359"/>
      <c r="W19" s="361"/>
      <c r="X19" s="362"/>
      <c r="Y19" s="363"/>
      <c r="Z19" s="132"/>
      <c r="AA19" s="364"/>
      <c r="AB19" s="365" t="s">
        <v>215</v>
      </c>
      <c r="AC19" s="366"/>
      <c r="AD19" s="366"/>
      <c r="AE19" s="366"/>
      <c r="AF19" s="366"/>
      <c r="AG19" s="366"/>
      <c r="AH19" s="366"/>
      <c r="AI19" s="366"/>
      <c r="AJ19" s="366"/>
      <c r="AK19" s="366"/>
      <c r="AL19" s="366"/>
      <c r="AM19" s="367"/>
      <c r="AN19" s="367"/>
      <c r="AO19" s="367"/>
      <c r="AP19" s="367"/>
      <c r="AQ19" s="367"/>
      <c r="AR19" s="367"/>
      <c r="AS19" s="367"/>
      <c r="AT19" s="367"/>
      <c r="AU19" s="367"/>
      <c r="AV19" s="367"/>
      <c r="AW19" s="367"/>
      <c r="AX19" s="367">
        <f t="shared" si="0"/>
        <v>0</v>
      </c>
      <c r="AY19" s="368">
        <f t="shared" si="0"/>
        <v>0</v>
      </c>
      <c r="AZ19" s="350">
        <f t="shared" si="1"/>
        <v>0</v>
      </c>
      <c r="BA19" s="351">
        <f t="shared" si="2"/>
        <v>0</v>
      </c>
      <c r="BB19" s="351">
        <f t="shared" si="2"/>
        <v>0</v>
      </c>
      <c r="BC19" s="351">
        <f t="shared" si="3"/>
        <v>0</v>
      </c>
      <c r="BD19" s="352">
        <f>+'[2]Metas'!S19:S34-S19</f>
        <v>0</v>
      </c>
      <c r="BE19" s="351">
        <f>+'[2]Metas'!T19:T34-T19</f>
        <v>0</v>
      </c>
      <c r="BF19" s="351">
        <f>+'[2]Metas'!U19:U34-U19</f>
        <v>0</v>
      </c>
      <c r="BG19" s="351">
        <f>+'[2]Metas'!V19:V34-V19</f>
        <v>0</v>
      </c>
      <c r="BH19" s="319"/>
      <c r="BI19" s="319"/>
      <c r="BJ19" s="319"/>
      <c r="BK19" s="353"/>
      <c r="BL19" s="353"/>
      <c r="BM19" s="353"/>
      <c r="BN19" s="353"/>
      <c r="BO19" s="353"/>
      <c r="BP19" s="353"/>
      <c r="BT19" s="319"/>
      <c r="BU19" s="319"/>
      <c r="BV19" s="319"/>
      <c r="BW19" s="319"/>
      <c r="BX19" s="319"/>
      <c r="BY19" s="319"/>
      <c r="BZ19" s="319"/>
      <c r="CA19" s="319"/>
      <c r="CB19" s="319"/>
      <c r="CC19" s="319"/>
      <c r="CD19" s="319"/>
      <c r="CE19" s="319"/>
      <c r="CF19" s="319"/>
      <c r="CG19" s="319"/>
      <c r="CH19" s="319"/>
      <c r="CI19" s="319"/>
      <c r="CJ19" s="319"/>
      <c r="CK19" s="319"/>
    </row>
    <row r="20" spans="1:89" s="322" customFormat="1" ht="15.75">
      <c r="A20" s="332"/>
      <c r="B20" s="332"/>
      <c r="C20" s="332"/>
      <c r="D20" s="332"/>
      <c r="E20" s="332"/>
      <c r="F20" s="332"/>
      <c r="G20" s="333"/>
      <c r="H20" s="354"/>
      <c r="I20" s="355"/>
      <c r="J20" s="356"/>
      <c r="K20" s="356"/>
      <c r="L20" s="356"/>
      <c r="M20" s="356"/>
      <c r="N20" s="355"/>
      <c r="O20" s="357"/>
      <c r="P20" s="358"/>
      <c r="Q20" s="359"/>
      <c r="R20" s="359"/>
      <c r="S20" s="360"/>
      <c r="T20" s="359"/>
      <c r="U20" s="359"/>
      <c r="V20" s="359"/>
      <c r="W20" s="361"/>
      <c r="X20" s="362"/>
      <c r="Y20" s="363"/>
      <c r="Z20" s="132"/>
      <c r="AA20" s="364"/>
      <c r="AB20" s="365" t="s">
        <v>216</v>
      </c>
      <c r="AC20" s="366"/>
      <c r="AD20" s="366"/>
      <c r="AE20" s="366"/>
      <c r="AF20" s="366"/>
      <c r="AG20" s="366"/>
      <c r="AH20" s="366"/>
      <c r="AI20" s="366"/>
      <c r="AJ20" s="366"/>
      <c r="AK20" s="366"/>
      <c r="AL20" s="366"/>
      <c r="AM20" s="367"/>
      <c r="AN20" s="367"/>
      <c r="AO20" s="367"/>
      <c r="AP20" s="367"/>
      <c r="AQ20" s="367"/>
      <c r="AR20" s="367"/>
      <c r="AS20" s="367"/>
      <c r="AT20" s="367"/>
      <c r="AU20" s="367"/>
      <c r="AV20" s="367"/>
      <c r="AW20" s="367"/>
      <c r="AX20" s="367">
        <f t="shared" si="0"/>
        <v>0</v>
      </c>
      <c r="AY20" s="368">
        <f t="shared" si="0"/>
        <v>0</v>
      </c>
      <c r="AZ20" s="350">
        <f t="shared" si="1"/>
        <v>0</v>
      </c>
      <c r="BA20" s="351">
        <f t="shared" si="2"/>
        <v>0</v>
      </c>
      <c r="BB20" s="351">
        <f t="shared" si="2"/>
        <v>0</v>
      </c>
      <c r="BC20" s="351">
        <f t="shared" si="3"/>
        <v>0</v>
      </c>
      <c r="BD20" s="352">
        <f>+'[2]Metas'!S20:S35-S20</f>
        <v>0</v>
      </c>
      <c r="BE20" s="351">
        <f>+'[2]Metas'!T20:T35-T20</f>
        <v>0</v>
      </c>
      <c r="BF20" s="351">
        <f>+'[2]Metas'!U20:U35-U20</f>
        <v>0</v>
      </c>
      <c r="BG20" s="351">
        <f>+'[2]Metas'!V20:V35-V20</f>
        <v>0</v>
      </c>
      <c r="BH20" s="319"/>
      <c r="BI20" s="319"/>
      <c r="BJ20" s="319"/>
      <c r="BK20" s="353"/>
      <c r="BL20" s="353"/>
      <c r="BM20" s="353"/>
      <c r="BN20" s="353"/>
      <c r="BO20" s="353"/>
      <c r="BP20" s="353"/>
      <c r="BT20" s="319"/>
      <c r="BU20" s="319"/>
      <c r="BV20" s="319"/>
      <c r="BW20" s="319"/>
      <c r="BX20" s="319"/>
      <c r="BY20" s="319"/>
      <c r="BZ20" s="319"/>
      <c r="CA20" s="319"/>
      <c r="CB20" s="319"/>
      <c r="CC20" s="319"/>
      <c r="CD20" s="319"/>
      <c r="CE20" s="319"/>
      <c r="CF20" s="319"/>
      <c r="CG20" s="319"/>
      <c r="CH20" s="319"/>
      <c r="CI20" s="319"/>
      <c r="CJ20" s="319"/>
      <c r="CK20" s="319"/>
    </row>
    <row r="21" spans="1:89" s="322" customFormat="1" ht="15.75">
      <c r="A21" s="332"/>
      <c r="B21" s="332"/>
      <c r="C21" s="332"/>
      <c r="D21" s="332"/>
      <c r="E21" s="332"/>
      <c r="F21" s="332"/>
      <c r="G21" s="333"/>
      <c r="H21" s="354"/>
      <c r="I21" s="355"/>
      <c r="J21" s="356"/>
      <c r="K21" s="356"/>
      <c r="L21" s="356"/>
      <c r="M21" s="356"/>
      <c r="N21" s="355"/>
      <c r="O21" s="357"/>
      <c r="P21" s="358"/>
      <c r="Q21" s="359"/>
      <c r="R21" s="359"/>
      <c r="S21" s="360"/>
      <c r="T21" s="359"/>
      <c r="U21" s="359"/>
      <c r="V21" s="359"/>
      <c r="W21" s="361"/>
      <c r="X21" s="362"/>
      <c r="Y21" s="363"/>
      <c r="Z21" s="132"/>
      <c r="AA21" s="364"/>
      <c r="AB21" s="369" t="s">
        <v>217</v>
      </c>
      <c r="AC21" s="366"/>
      <c r="AD21" s="366"/>
      <c r="AE21" s="366"/>
      <c r="AF21" s="366"/>
      <c r="AG21" s="366"/>
      <c r="AH21" s="366"/>
      <c r="AI21" s="366"/>
      <c r="AJ21" s="366"/>
      <c r="AK21" s="366"/>
      <c r="AL21" s="366"/>
      <c r="AM21" s="367"/>
      <c r="AN21" s="367"/>
      <c r="AO21" s="367"/>
      <c r="AP21" s="367"/>
      <c r="AQ21" s="367"/>
      <c r="AR21" s="367"/>
      <c r="AS21" s="367"/>
      <c r="AT21" s="367"/>
      <c r="AU21" s="367"/>
      <c r="AV21" s="367"/>
      <c r="AW21" s="367"/>
      <c r="AX21" s="367">
        <f t="shared" si="0"/>
        <v>0</v>
      </c>
      <c r="AY21" s="368">
        <f t="shared" si="0"/>
        <v>0</v>
      </c>
      <c r="AZ21" s="350">
        <f t="shared" si="1"/>
        <v>0</v>
      </c>
      <c r="BA21" s="351">
        <f t="shared" si="2"/>
        <v>0</v>
      </c>
      <c r="BB21" s="351">
        <f t="shared" si="2"/>
        <v>0</v>
      </c>
      <c r="BC21" s="351">
        <f t="shared" si="3"/>
        <v>0</v>
      </c>
      <c r="BD21" s="352">
        <f>+'[2]Metas'!S21:S36-S21</f>
        <v>0</v>
      </c>
      <c r="BE21" s="351">
        <f>+'[2]Metas'!T21:T36-T21</f>
        <v>0</v>
      </c>
      <c r="BF21" s="351">
        <f>+'[2]Metas'!U21:U36-U21</f>
        <v>0</v>
      </c>
      <c r="BG21" s="351">
        <f>+'[2]Metas'!V21:V36-V21</f>
        <v>0</v>
      </c>
      <c r="BH21" s="319"/>
      <c r="BI21" s="319"/>
      <c r="BJ21" s="319"/>
      <c r="BK21" s="353"/>
      <c r="BL21" s="353"/>
      <c r="BM21" s="353"/>
      <c r="BN21" s="353"/>
      <c r="BO21" s="353"/>
      <c r="BP21" s="353"/>
      <c r="BT21" s="319"/>
      <c r="BU21" s="319"/>
      <c r="BV21" s="319"/>
      <c r="BW21" s="319"/>
      <c r="BX21" s="319"/>
      <c r="BY21" s="319"/>
      <c r="BZ21" s="319"/>
      <c r="CA21" s="319"/>
      <c r="CB21" s="319"/>
      <c r="CC21" s="319"/>
      <c r="CD21" s="319"/>
      <c r="CE21" s="319"/>
      <c r="CF21" s="319"/>
      <c r="CG21" s="319"/>
      <c r="CH21" s="319"/>
      <c r="CI21" s="319"/>
      <c r="CJ21" s="319"/>
      <c r="CK21" s="319"/>
    </row>
    <row r="22" spans="1:89" s="322" customFormat="1" ht="15.75">
      <c r="A22" s="332"/>
      <c r="B22" s="332"/>
      <c r="C22" s="332"/>
      <c r="D22" s="332"/>
      <c r="E22" s="332"/>
      <c r="F22" s="332"/>
      <c r="G22" s="333"/>
      <c r="H22" s="354"/>
      <c r="I22" s="355"/>
      <c r="J22" s="356"/>
      <c r="K22" s="356"/>
      <c r="L22" s="356"/>
      <c r="M22" s="356"/>
      <c r="N22" s="355"/>
      <c r="O22" s="357"/>
      <c r="P22" s="358"/>
      <c r="Q22" s="359"/>
      <c r="R22" s="359"/>
      <c r="S22" s="360"/>
      <c r="T22" s="359"/>
      <c r="U22" s="359"/>
      <c r="V22" s="359"/>
      <c r="W22" s="361"/>
      <c r="X22" s="362"/>
      <c r="Y22" s="363"/>
      <c r="Z22" s="132"/>
      <c r="AA22" s="364"/>
      <c r="AB22" s="370" t="s">
        <v>218</v>
      </c>
      <c r="AC22" s="371">
        <f aca="true" t="shared" si="4" ref="AC22:AY22">SUM(AC16:AC21)</f>
        <v>0</v>
      </c>
      <c r="AD22" s="371">
        <f t="shared" si="4"/>
        <v>0</v>
      </c>
      <c r="AE22" s="371"/>
      <c r="AF22" s="371">
        <f t="shared" si="4"/>
        <v>0</v>
      </c>
      <c r="AG22" s="371">
        <f t="shared" si="4"/>
        <v>0</v>
      </c>
      <c r="AH22" s="371"/>
      <c r="AI22" s="371">
        <f t="shared" si="4"/>
        <v>0</v>
      </c>
      <c r="AJ22" s="371">
        <f t="shared" si="4"/>
        <v>0</v>
      </c>
      <c r="AK22" s="371"/>
      <c r="AL22" s="371">
        <f t="shared" si="4"/>
        <v>0</v>
      </c>
      <c r="AM22" s="372">
        <f t="shared" si="4"/>
        <v>0</v>
      </c>
      <c r="AN22" s="372"/>
      <c r="AO22" s="372">
        <f t="shared" si="4"/>
        <v>0</v>
      </c>
      <c r="AP22" s="372">
        <f t="shared" si="4"/>
        <v>0</v>
      </c>
      <c r="AQ22" s="372"/>
      <c r="AR22" s="372">
        <f t="shared" si="4"/>
        <v>0</v>
      </c>
      <c r="AS22" s="372">
        <f t="shared" si="4"/>
        <v>0</v>
      </c>
      <c r="AT22" s="372"/>
      <c r="AU22" s="372">
        <f t="shared" si="4"/>
        <v>0</v>
      </c>
      <c r="AV22" s="372">
        <f t="shared" si="4"/>
        <v>0</v>
      </c>
      <c r="AW22" s="372"/>
      <c r="AX22" s="372">
        <f t="shared" si="4"/>
        <v>0</v>
      </c>
      <c r="AY22" s="373">
        <f t="shared" si="4"/>
        <v>0</v>
      </c>
      <c r="AZ22" s="350">
        <f t="shared" si="1"/>
        <v>0</v>
      </c>
      <c r="BA22" s="351">
        <f t="shared" si="2"/>
        <v>0</v>
      </c>
      <c r="BB22" s="351">
        <f t="shared" si="2"/>
        <v>0</v>
      </c>
      <c r="BC22" s="351">
        <f t="shared" si="3"/>
        <v>0</v>
      </c>
      <c r="BD22" s="352">
        <f>+'[2]Metas'!S22:S37-S22</f>
        <v>0</v>
      </c>
      <c r="BE22" s="351">
        <f>+'[2]Metas'!T22:T37-T22</f>
        <v>0</v>
      </c>
      <c r="BF22" s="351">
        <f>+'[2]Metas'!U22:U37-U22</f>
        <v>0</v>
      </c>
      <c r="BG22" s="351">
        <f>+'[2]Metas'!V22:V37-V22</f>
        <v>0</v>
      </c>
      <c r="BH22" s="319"/>
      <c r="BI22" s="319"/>
      <c r="BJ22" s="319"/>
      <c r="BK22" s="353"/>
      <c r="BL22" s="353"/>
      <c r="BM22" s="353"/>
      <c r="BN22" s="353"/>
      <c r="BO22" s="353"/>
      <c r="BP22" s="353"/>
      <c r="BT22" s="319"/>
      <c r="BU22" s="319"/>
      <c r="BV22" s="319"/>
      <c r="BW22" s="319"/>
      <c r="BX22" s="319"/>
      <c r="BY22" s="319"/>
      <c r="BZ22" s="319"/>
      <c r="CA22" s="319"/>
      <c r="CB22" s="319"/>
      <c r="CC22" s="319"/>
      <c r="CD22" s="319"/>
      <c r="CE22" s="319"/>
      <c r="CF22" s="319"/>
      <c r="CG22" s="319"/>
      <c r="CH22" s="319"/>
      <c r="CI22" s="319"/>
      <c r="CJ22" s="319"/>
      <c r="CK22" s="319"/>
    </row>
    <row r="23" spans="1:89" s="322" customFormat="1" ht="15.75">
      <c r="A23" s="332"/>
      <c r="B23" s="332"/>
      <c r="C23" s="332"/>
      <c r="D23" s="332"/>
      <c r="E23" s="332"/>
      <c r="F23" s="332"/>
      <c r="G23" s="333"/>
      <c r="H23" s="354"/>
      <c r="I23" s="355"/>
      <c r="J23" s="356"/>
      <c r="K23" s="356"/>
      <c r="L23" s="356"/>
      <c r="M23" s="356"/>
      <c r="N23" s="355"/>
      <c r="O23" s="357"/>
      <c r="P23" s="358"/>
      <c r="Q23" s="359"/>
      <c r="R23" s="359"/>
      <c r="S23" s="360"/>
      <c r="T23" s="359"/>
      <c r="U23" s="359"/>
      <c r="V23" s="359"/>
      <c r="W23" s="361"/>
      <c r="X23" s="362"/>
      <c r="Y23" s="363"/>
      <c r="Z23" s="132"/>
      <c r="AA23" s="364"/>
      <c r="AB23" s="365" t="s">
        <v>219</v>
      </c>
      <c r="AC23" s="366"/>
      <c r="AD23" s="366"/>
      <c r="AE23" s="366"/>
      <c r="AF23" s="366"/>
      <c r="AG23" s="366"/>
      <c r="AH23" s="366"/>
      <c r="AI23" s="366"/>
      <c r="AJ23" s="366"/>
      <c r="AK23" s="366"/>
      <c r="AL23" s="366"/>
      <c r="AM23" s="367"/>
      <c r="AN23" s="367"/>
      <c r="AO23" s="367"/>
      <c r="AP23" s="367"/>
      <c r="AQ23" s="367"/>
      <c r="AR23" s="367"/>
      <c r="AS23" s="367"/>
      <c r="AT23" s="367"/>
      <c r="AU23" s="367"/>
      <c r="AV23" s="367"/>
      <c r="AW23" s="367"/>
      <c r="AX23" s="367">
        <f>+AC23+AF23+AI23+AL23+AO23+AR23+AU23</f>
        <v>0</v>
      </c>
      <c r="AY23" s="368">
        <f aca="true" t="shared" si="5" ref="AY23:AY29">+AD23+AG23+AJ23+AM23+AP23+AS23+AV23</f>
        <v>0</v>
      </c>
      <c r="AZ23" s="350">
        <f t="shared" si="1"/>
        <v>0</v>
      </c>
      <c r="BA23" s="351">
        <f t="shared" si="2"/>
        <v>0</v>
      </c>
      <c r="BB23" s="351">
        <f t="shared" si="2"/>
        <v>0</v>
      </c>
      <c r="BC23" s="351">
        <f t="shared" si="3"/>
        <v>0</v>
      </c>
      <c r="BD23" s="352">
        <f>+'[2]Metas'!S23:S38-S23</f>
        <v>0</v>
      </c>
      <c r="BE23" s="351">
        <f>+'[2]Metas'!T23:T38-T23</f>
        <v>0</v>
      </c>
      <c r="BF23" s="351">
        <f>+'[2]Metas'!U23:U38-U23</f>
        <v>0</v>
      </c>
      <c r="BG23" s="351">
        <f>+'[2]Metas'!V23:V38-V23</f>
        <v>0</v>
      </c>
      <c r="BH23" s="319"/>
      <c r="BI23" s="319"/>
      <c r="BJ23" s="319"/>
      <c r="BK23" s="353"/>
      <c r="BL23" s="353"/>
      <c r="BM23" s="353"/>
      <c r="BN23" s="353"/>
      <c r="BO23" s="353"/>
      <c r="BP23" s="353"/>
      <c r="BT23" s="319"/>
      <c r="BU23" s="319"/>
      <c r="BV23" s="319"/>
      <c r="BW23" s="319"/>
      <c r="BX23" s="319"/>
      <c r="BY23" s="319"/>
      <c r="BZ23" s="319"/>
      <c r="CA23" s="319"/>
      <c r="CB23" s="319"/>
      <c r="CC23" s="319"/>
      <c r="CD23" s="319"/>
      <c r="CE23" s="319"/>
      <c r="CF23" s="319"/>
      <c r="CG23" s="319"/>
      <c r="CH23" s="319"/>
      <c r="CI23" s="319"/>
      <c r="CJ23" s="319"/>
      <c r="CK23" s="319"/>
    </row>
    <row r="24" spans="1:89" s="322" customFormat="1" ht="15.75">
      <c r="A24" s="332"/>
      <c r="B24" s="332"/>
      <c r="C24" s="332"/>
      <c r="D24" s="332"/>
      <c r="E24" s="332"/>
      <c r="F24" s="332"/>
      <c r="G24" s="333"/>
      <c r="H24" s="354"/>
      <c r="I24" s="355"/>
      <c r="J24" s="356"/>
      <c r="K24" s="356"/>
      <c r="L24" s="356"/>
      <c r="M24" s="356"/>
      <c r="N24" s="355"/>
      <c r="O24" s="357"/>
      <c r="P24" s="358"/>
      <c r="Q24" s="359"/>
      <c r="R24" s="359"/>
      <c r="S24" s="360"/>
      <c r="T24" s="359"/>
      <c r="U24" s="359"/>
      <c r="V24" s="359"/>
      <c r="W24" s="361"/>
      <c r="X24" s="362"/>
      <c r="Y24" s="363"/>
      <c r="Z24" s="132"/>
      <c r="AA24" s="364"/>
      <c r="AB24" s="365" t="s">
        <v>220</v>
      </c>
      <c r="AC24" s="366"/>
      <c r="AD24" s="366"/>
      <c r="AE24" s="366"/>
      <c r="AF24" s="366"/>
      <c r="AG24" s="366"/>
      <c r="AH24" s="366"/>
      <c r="AI24" s="366"/>
      <c r="AJ24" s="366"/>
      <c r="AK24" s="366"/>
      <c r="AL24" s="366"/>
      <c r="AM24" s="367"/>
      <c r="AN24" s="367"/>
      <c r="AO24" s="367"/>
      <c r="AP24" s="367"/>
      <c r="AQ24" s="367"/>
      <c r="AR24" s="367"/>
      <c r="AS24" s="367"/>
      <c r="AT24" s="367"/>
      <c r="AU24" s="367"/>
      <c r="AV24" s="367"/>
      <c r="AW24" s="367"/>
      <c r="AX24" s="367">
        <f aca="true" t="shared" si="6" ref="AX24:AX29">+AC24+AF24+AI24+AL24+AO24+AR24+AU24</f>
        <v>0</v>
      </c>
      <c r="AY24" s="368">
        <f t="shared" si="5"/>
        <v>0</v>
      </c>
      <c r="AZ24" s="350">
        <f t="shared" si="1"/>
        <v>0</v>
      </c>
      <c r="BA24" s="351">
        <f t="shared" si="2"/>
        <v>0</v>
      </c>
      <c r="BB24" s="351">
        <f t="shared" si="2"/>
        <v>0</v>
      </c>
      <c r="BC24" s="351">
        <f t="shared" si="3"/>
        <v>0</v>
      </c>
      <c r="BD24" s="352">
        <f>+'[2]Metas'!S24:S39-S24</f>
        <v>0</v>
      </c>
      <c r="BE24" s="351">
        <f>+'[2]Metas'!T24:T39-T24</f>
        <v>0</v>
      </c>
      <c r="BF24" s="351">
        <f>+'[2]Metas'!U24:U39-U24</f>
        <v>0</v>
      </c>
      <c r="BG24" s="351">
        <f>+'[2]Metas'!V24:V39-V24</f>
        <v>0</v>
      </c>
      <c r="BH24" s="319"/>
      <c r="BI24" s="319"/>
      <c r="BJ24" s="319"/>
      <c r="BK24" s="353"/>
      <c r="BL24" s="353"/>
      <c r="BM24" s="353"/>
      <c r="BN24" s="353"/>
      <c r="BO24" s="353"/>
      <c r="BP24" s="353"/>
      <c r="BT24" s="319"/>
      <c r="BU24" s="319"/>
      <c r="BV24" s="319"/>
      <c r="BW24" s="319"/>
      <c r="BX24" s="319"/>
      <c r="BY24" s="319"/>
      <c r="BZ24" s="319"/>
      <c r="CA24" s="319"/>
      <c r="CB24" s="319"/>
      <c r="CC24" s="319"/>
      <c r="CD24" s="319"/>
      <c r="CE24" s="319"/>
      <c r="CF24" s="319"/>
      <c r="CG24" s="319"/>
      <c r="CH24" s="319"/>
      <c r="CI24" s="319"/>
      <c r="CJ24" s="319"/>
      <c r="CK24" s="319"/>
    </row>
    <row r="25" spans="1:89" s="322" customFormat="1" ht="15.75">
      <c r="A25" s="332"/>
      <c r="B25" s="332"/>
      <c r="C25" s="332"/>
      <c r="D25" s="332"/>
      <c r="E25" s="332"/>
      <c r="F25" s="332"/>
      <c r="G25" s="333"/>
      <c r="H25" s="354"/>
      <c r="I25" s="355"/>
      <c r="J25" s="356"/>
      <c r="K25" s="356"/>
      <c r="L25" s="356"/>
      <c r="M25" s="356"/>
      <c r="N25" s="355"/>
      <c r="O25" s="357"/>
      <c r="P25" s="358"/>
      <c r="Q25" s="359"/>
      <c r="R25" s="359"/>
      <c r="S25" s="360"/>
      <c r="T25" s="359"/>
      <c r="U25" s="359"/>
      <c r="V25" s="359"/>
      <c r="W25" s="361"/>
      <c r="X25" s="362"/>
      <c r="Y25" s="363"/>
      <c r="Z25" s="132"/>
      <c r="AA25" s="364"/>
      <c r="AB25" s="369" t="s">
        <v>221</v>
      </c>
      <c r="AC25" s="366"/>
      <c r="AD25" s="366"/>
      <c r="AE25" s="366"/>
      <c r="AF25" s="366"/>
      <c r="AG25" s="366"/>
      <c r="AH25" s="366"/>
      <c r="AI25" s="366"/>
      <c r="AJ25" s="366"/>
      <c r="AK25" s="366"/>
      <c r="AL25" s="366"/>
      <c r="AM25" s="367"/>
      <c r="AN25" s="367"/>
      <c r="AO25" s="367"/>
      <c r="AP25" s="367"/>
      <c r="AQ25" s="367"/>
      <c r="AR25" s="367"/>
      <c r="AS25" s="367"/>
      <c r="AT25" s="367"/>
      <c r="AU25" s="367"/>
      <c r="AV25" s="367"/>
      <c r="AW25" s="367"/>
      <c r="AX25" s="367">
        <f t="shared" si="6"/>
        <v>0</v>
      </c>
      <c r="AY25" s="368">
        <f t="shared" si="5"/>
        <v>0</v>
      </c>
      <c r="AZ25" s="350">
        <f t="shared" si="1"/>
        <v>0</v>
      </c>
      <c r="BA25" s="351">
        <f t="shared" si="2"/>
        <v>0</v>
      </c>
      <c r="BB25" s="351">
        <f t="shared" si="2"/>
        <v>0</v>
      </c>
      <c r="BC25" s="351">
        <f t="shared" si="3"/>
        <v>0</v>
      </c>
      <c r="BD25" s="352">
        <f>+'[2]Metas'!S25:S40-S25</f>
        <v>0</v>
      </c>
      <c r="BE25" s="351">
        <f>+'[2]Metas'!T25:T40-T25</f>
        <v>0</v>
      </c>
      <c r="BF25" s="351">
        <f>+'[2]Metas'!U25:U40-U25</f>
        <v>0</v>
      </c>
      <c r="BG25" s="351">
        <f>+'[2]Metas'!V25:V40-V25</f>
        <v>0</v>
      </c>
      <c r="BH25" s="319"/>
      <c r="BI25" s="319"/>
      <c r="BJ25" s="319"/>
      <c r="BK25" s="353"/>
      <c r="BL25" s="353"/>
      <c r="BM25" s="353"/>
      <c r="BN25" s="353"/>
      <c r="BO25" s="353"/>
      <c r="BP25" s="353"/>
      <c r="BT25" s="319"/>
      <c r="BU25" s="319"/>
      <c r="BV25" s="319"/>
      <c r="BW25" s="319"/>
      <c r="BX25" s="319"/>
      <c r="BY25" s="319"/>
      <c r="BZ25" s="319"/>
      <c r="CA25" s="319"/>
      <c r="CB25" s="319"/>
      <c r="CC25" s="319"/>
      <c r="CD25" s="319"/>
      <c r="CE25" s="319"/>
      <c r="CF25" s="319"/>
      <c r="CG25" s="319"/>
      <c r="CH25" s="319"/>
      <c r="CI25" s="319"/>
      <c r="CJ25" s="319"/>
      <c r="CK25" s="319"/>
    </row>
    <row r="26" spans="1:89" s="322" customFormat="1" ht="15.75">
      <c r="A26" s="332"/>
      <c r="B26" s="332"/>
      <c r="C26" s="332"/>
      <c r="D26" s="332"/>
      <c r="E26" s="332"/>
      <c r="F26" s="332"/>
      <c r="G26" s="333"/>
      <c r="H26" s="354"/>
      <c r="I26" s="355"/>
      <c r="J26" s="356"/>
      <c r="K26" s="356"/>
      <c r="L26" s="356"/>
      <c r="M26" s="356"/>
      <c r="N26" s="355"/>
      <c r="O26" s="357"/>
      <c r="P26" s="358"/>
      <c r="Q26" s="359"/>
      <c r="R26" s="359"/>
      <c r="S26" s="360"/>
      <c r="T26" s="359"/>
      <c r="U26" s="359"/>
      <c r="V26" s="359"/>
      <c r="W26" s="361"/>
      <c r="X26" s="362"/>
      <c r="Y26" s="363"/>
      <c r="Z26" s="132"/>
      <c r="AA26" s="364"/>
      <c r="AB26" s="369" t="s">
        <v>222</v>
      </c>
      <c r="AC26" s="366"/>
      <c r="AD26" s="366"/>
      <c r="AE26" s="366"/>
      <c r="AF26" s="366"/>
      <c r="AG26" s="366"/>
      <c r="AH26" s="366"/>
      <c r="AI26" s="366"/>
      <c r="AJ26" s="366"/>
      <c r="AK26" s="366"/>
      <c r="AL26" s="366"/>
      <c r="AM26" s="367"/>
      <c r="AN26" s="367"/>
      <c r="AO26" s="367"/>
      <c r="AP26" s="367"/>
      <c r="AQ26" s="367"/>
      <c r="AR26" s="367"/>
      <c r="AS26" s="367"/>
      <c r="AT26" s="367"/>
      <c r="AU26" s="367"/>
      <c r="AV26" s="367"/>
      <c r="AW26" s="367"/>
      <c r="AX26" s="367">
        <f t="shared" si="6"/>
        <v>0</v>
      </c>
      <c r="AY26" s="368">
        <f t="shared" si="5"/>
        <v>0</v>
      </c>
      <c r="AZ26" s="350">
        <f t="shared" si="1"/>
        <v>0</v>
      </c>
      <c r="BA26" s="351">
        <f t="shared" si="2"/>
        <v>0</v>
      </c>
      <c r="BB26" s="351">
        <f t="shared" si="2"/>
        <v>0</v>
      </c>
      <c r="BC26" s="351">
        <f t="shared" si="3"/>
        <v>0</v>
      </c>
      <c r="BD26" s="352">
        <f>+'[2]Metas'!S26:S41-S26</f>
        <v>0</v>
      </c>
      <c r="BE26" s="351">
        <f>+'[2]Metas'!T26:T41-T26</f>
        <v>0</v>
      </c>
      <c r="BF26" s="351">
        <f>+'[2]Metas'!U26:U41-U26</f>
        <v>0</v>
      </c>
      <c r="BG26" s="351">
        <f>+'[2]Metas'!V26:V41-V26</f>
        <v>0</v>
      </c>
      <c r="BH26" s="319"/>
      <c r="BI26" s="319"/>
      <c r="BJ26" s="319"/>
      <c r="BK26" s="353"/>
      <c r="BL26" s="353"/>
      <c r="BM26" s="353"/>
      <c r="BN26" s="353"/>
      <c r="BO26" s="353"/>
      <c r="BP26" s="353"/>
      <c r="BT26" s="319"/>
      <c r="BU26" s="319"/>
      <c r="BV26" s="319"/>
      <c r="BW26" s="319"/>
      <c r="BX26" s="319"/>
      <c r="BY26" s="319"/>
      <c r="BZ26" s="319"/>
      <c r="CA26" s="319"/>
      <c r="CB26" s="319"/>
      <c r="CC26" s="319"/>
      <c r="CD26" s="319"/>
      <c r="CE26" s="319"/>
      <c r="CF26" s="319"/>
      <c r="CG26" s="319"/>
      <c r="CH26" s="319"/>
      <c r="CI26" s="319"/>
      <c r="CJ26" s="319"/>
      <c r="CK26" s="319"/>
    </row>
    <row r="27" spans="1:89" s="322" customFormat="1" ht="15.75">
      <c r="A27" s="332"/>
      <c r="B27" s="332"/>
      <c r="C27" s="332"/>
      <c r="D27" s="332"/>
      <c r="E27" s="332"/>
      <c r="F27" s="332"/>
      <c r="G27" s="333"/>
      <c r="H27" s="354"/>
      <c r="I27" s="355"/>
      <c r="J27" s="356"/>
      <c r="K27" s="356"/>
      <c r="L27" s="356"/>
      <c r="M27" s="356"/>
      <c r="N27" s="355"/>
      <c r="O27" s="357"/>
      <c r="P27" s="358"/>
      <c r="Q27" s="359"/>
      <c r="R27" s="359"/>
      <c r="S27" s="360"/>
      <c r="T27" s="359"/>
      <c r="U27" s="359"/>
      <c r="V27" s="359"/>
      <c r="W27" s="361"/>
      <c r="X27" s="362"/>
      <c r="Y27" s="363"/>
      <c r="Z27" s="132"/>
      <c r="AA27" s="364"/>
      <c r="AB27" s="369" t="s">
        <v>223</v>
      </c>
      <c r="AC27" s="366"/>
      <c r="AD27" s="366"/>
      <c r="AE27" s="366"/>
      <c r="AF27" s="366"/>
      <c r="AG27" s="366"/>
      <c r="AH27" s="366"/>
      <c r="AI27" s="366"/>
      <c r="AJ27" s="366"/>
      <c r="AK27" s="366"/>
      <c r="AL27" s="366"/>
      <c r="AM27" s="367"/>
      <c r="AN27" s="367"/>
      <c r="AO27" s="367"/>
      <c r="AP27" s="367"/>
      <c r="AQ27" s="367"/>
      <c r="AR27" s="367"/>
      <c r="AS27" s="367"/>
      <c r="AT27" s="367"/>
      <c r="AU27" s="367"/>
      <c r="AV27" s="367"/>
      <c r="AW27" s="367"/>
      <c r="AX27" s="367">
        <f t="shared" si="6"/>
        <v>0</v>
      </c>
      <c r="AY27" s="368">
        <f t="shared" si="5"/>
        <v>0</v>
      </c>
      <c r="AZ27" s="350">
        <f t="shared" si="1"/>
        <v>0</v>
      </c>
      <c r="BA27" s="351">
        <f t="shared" si="2"/>
        <v>0</v>
      </c>
      <c r="BB27" s="351">
        <f t="shared" si="2"/>
        <v>0</v>
      </c>
      <c r="BC27" s="351">
        <f t="shared" si="3"/>
        <v>0</v>
      </c>
      <c r="BD27" s="352">
        <f>+'[2]Metas'!S27:S42-S27</f>
        <v>0</v>
      </c>
      <c r="BE27" s="351">
        <f>+'[2]Metas'!T27:T42-T27</f>
        <v>0</v>
      </c>
      <c r="BF27" s="351">
        <f>+'[2]Metas'!U27:U42-U27</f>
        <v>0</v>
      </c>
      <c r="BG27" s="351">
        <f>+'[2]Metas'!V27:V42-V27</f>
        <v>0</v>
      </c>
      <c r="BH27" s="319"/>
      <c r="BI27" s="319"/>
      <c r="BJ27" s="319"/>
      <c r="BK27" s="353"/>
      <c r="BL27" s="353"/>
      <c r="BM27" s="353"/>
      <c r="BN27" s="353"/>
      <c r="BO27" s="353"/>
      <c r="BP27" s="353"/>
      <c r="BT27" s="319"/>
      <c r="BU27" s="319"/>
      <c r="BV27" s="319"/>
      <c r="BW27" s="319"/>
      <c r="BX27" s="319"/>
      <c r="BY27" s="319"/>
      <c r="BZ27" s="319"/>
      <c r="CA27" s="319"/>
      <c r="CB27" s="319"/>
      <c r="CC27" s="319"/>
      <c r="CD27" s="319"/>
      <c r="CE27" s="319"/>
      <c r="CF27" s="319"/>
      <c r="CG27" s="319"/>
      <c r="CH27" s="319"/>
      <c r="CI27" s="319"/>
      <c r="CJ27" s="319"/>
      <c r="CK27" s="319"/>
    </row>
    <row r="28" spans="1:89" s="322" customFormat="1" ht="15.75">
      <c r="A28" s="332"/>
      <c r="B28" s="332"/>
      <c r="C28" s="332"/>
      <c r="D28" s="332"/>
      <c r="E28" s="332"/>
      <c r="F28" s="332"/>
      <c r="G28" s="333"/>
      <c r="H28" s="354"/>
      <c r="I28" s="355"/>
      <c r="J28" s="356"/>
      <c r="K28" s="356"/>
      <c r="L28" s="356"/>
      <c r="M28" s="356"/>
      <c r="N28" s="355"/>
      <c r="O28" s="357"/>
      <c r="P28" s="358"/>
      <c r="Q28" s="359"/>
      <c r="R28" s="359"/>
      <c r="S28" s="360"/>
      <c r="T28" s="359"/>
      <c r="U28" s="359"/>
      <c r="V28" s="359"/>
      <c r="W28" s="361"/>
      <c r="X28" s="362"/>
      <c r="Y28" s="363"/>
      <c r="Z28" s="132"/>
      <c r="AA28" s="364"/>
      <c r="AB28" s="369" t="s">
        <v>224</v>
      </c>
      <c r="AC28" s="366"/>
      <c r="AD28" s="366"/>
      <c r="AE28" s="366"/>
      <c r="AF28" s="366"/>
      <c r="AG28" s="366"/>
      <c r="AH28" s="366"/>
      <c r="AI28" s="366"/>
      <c r="AJ28" s="366"/>
      <c r="AK28" s="366"/>
      <c r="AL28" s="366"/>
      <c r="AM28" s="367"/>
      <c r="AN28" s="367"/>
      <c r="AO28" s="367"/>
      <c r="AP28" s="367"/>
      <c r="AQ28" s="367"/>
      <c r="AR28" s="367"/>
      <c r="AS28" s="367"/>
      <c r="AT28" s="367"/>
      <c r="AU28" s="367"/>
      <c r="AV28" s="367"/>
      <c r="AW28" s="367"/>
      <c r="AX28" s="367">
        <f t="shared" si="6"/>
        <v>0</v>
      </c>
      <c r="AY28" s="368">
        <f t="shared" si="5"/>
        <v>0</v>
      </c>
      <c r="AZ28" s="350">
        <f t="shared" si="1"/>
        <v>0</v>
      </c>
      <c r="BA28" s="351">
        <f t="shared" si="2"/>
        <v>0</v>
      </c>
      <c r="BB28" s="351">
        <f t="shared" si="2"/>
        <v>0</v>
      </c>
      <c r="BC28" s="351">
        <f t="shared" si="3"/>
        <v>0</v>
      </c>
      <c r="BD28" s="352">
        <f>+'[2]Metas'!S28:S43-S28</f>
        <v>0</v>
      </c>
      <c r="BE28" s="351">
        <f>+'[2]Metas'!T28:T43-T28</f>
        <v>0</v>
      </c>
      <c r="BF28" s="351">
        <f>+'[2]Metas'!U28:U43-U28</f>
        <v>0</v>
      </c>
      <c r="BG28" s="351">
        <f>+'[2]Metas'!V28:V43-V28</f>
        <v>0</v>
      </c>
      <c r="BH28" s="319"/>
      <c r="BI28" s="319"/>
      <c r="BJ28" s="319"/>
      <c r="BK28" s="353"/>
      <c r="BL28" s="353"/>
      <c r="BM28" s="353"/>
      <c r="BN28" s="353"/>
      <c r="BO28" s="353"/>
      <c r="BP28" s="353"/>
      <c r="BT28" s="319"/>
      <c r="BU28" s="319"/>
      <c r="BV28" s="319"/>
      <c r="BW28" s="319"/>
      <c r="BX28" s="319"/>
      <c r="BY28" s="319"/>
      <c r="BZ28" s="319"/>
      <c r="CA28" s="319"/>
      <c r="CB28" s="319"/>
      <c r="CC28" s="319"/>
      <c r="CD28" s="319"/>
      <c r="CE28" s="319"/>
      <c r="CF28" s="319"/>
      <c r="CG28" s="319"/>
      <c r="CH28" s="319"/>
      <c r="CI28" s="319"/>
      <c r="CJ28" s="319"/>
      <c r="CK28" s="319"/>
    </row>
    <row r="29" spans="1:89" s="322" customFormat="1" ht="15.75">
      <c r="A29" s="332"/>
      <c r="B29" s="332"/>
      <c r="C29" s="332"/>
      <c r="D29" s="332"/>
      <c r="E29" s="332"/>
      <c r="F29" s="332"/>
      <c r="G29" s="333"/>
      <c r="H29" s="354"/>
      <c r="I29" s="355"/>
      <c r="J29" s="356"/>
      <c r="K29" s="356"/>
      <c r="L29" s="356"/>
      <c r="M29" s="356"/>
      <c r="N29" s="355"/>
      <c r="O29" s="357"/>
      <c r="P29" s="358"/>
      <c r="Q29" s="359"/>
      <c r="R29" s="359"/>
      <c r="S29" s="360"/>
      <c r="T29" s="359"/>
      <c r="U29" s="359"/>
      <c r="V29" s="359"/>
      <c r="W29" s="361"/>
      <c r="X29" s="362"/>
      <c r="Y29" s="363"/>
      <c r="Z29" s="132"/>
      <c r="AA29" s="364"/>
      <c r="AB29" s="369" t="s">
        <v>225</v>
      </c>
      <c r="AC29" s="366"/>
      <c r="AD29" s="366"/>
      <c r="AE29" s="366"/>
      <c r="AF29" s="366"/>
      <c r="AG29" s="366"/>
      <c r="AH29" s="366"/>
      <c r="AI29" s="366"/>
      <c r="AJ29" s="366"/>
      <c r="AK29" s="366"/>
      <c r="AL29" s="366"/>
      <c r="AM29" s="367"/>
      <c r="AN29" s="367"/>
      <c r="AO29" s="367"/>
      <c r="AP29" s="367"/>
      <c r="AQ29" s="367"/>
      <c r="AR29" s="367"/>
      <c r="AS29" s="367"/>
      <c r="AT29" s="367"/>
      <c r="AU29" s="367"/>
      <c r="AV29" s="367"/>
      <c r="AW29" s="367"/>
      <c r="AX29" s="367">
        <f t="shared" si="6"/>
        <v>0</v>
      </c>
      <c r="AY29" s="368">
        <f t="shared" si="5"/>
        <v>0</v>
      </c>
      <c r="AZ29" s="350">
        <f t="shared" si="1"/>
        <v>0</v>
      </c>
      <c r="BA29" s="351">
        <f t="shared" si="2"/>
        <v>0</v>
      </c>
      <c r="BB29" s="351">
        <f t="shared" si="2"/>
        <v>0</v>
      </c>
      <c r="BC29" s="351">
        <f t="shared" si="3"/>
        <v>0</v>
      </c>
      <c r="BD29" s="352">
        <f>+'[2]Metas'!S29:S44-S29</f>
        <v>0</v>
      </c>
      <c r="BE29" s="351">
        <f>+'[2]Metas'!T29:T44-T29</f>
        <v>0</v>
      </c>
      <c r="BF29" s="351">
        <f>+'[2]Metas'!U29:U44-U29</f>
        <v>0</v>
      </c>
      <c r="BG29" s="351">
        <f>+'[2]Metas'!V29:V44-V29</f>
        <v>0</v>
      </c>
      <c r="BH29" s="319"/>
      <c r="BI29" s="319"/>
      <c r="BJ29" s="319"/>
      <c r="BK29" s="353"/>
      <c r="BL29" s="353"/>
      <c r="BM29" s="353"/>
      <c r="BN29" s="353"/>
      <c r="BO29" s="353"/>
      <c r="BP29" s="353"/>
      <c r="BT29" s="319"/>
      <c r="BU29" s="319"/>
      <c r="BV29" s="319"/>
      <c r="BW29" s="319"/>
      <c r="BX29" s="319"/>
      <c r="BY29" s="319"/>
      <c r="BZ29" s="319"/>
      <c r="CA29" s="319"/>
      <c r="CB29" s="319"/>
      <c r="CC29" s="319"/>
      <c r="CD29" s="319"/>
      <c r="CE29" s="319"/>
      <c r="CF29" s="319"/>
      <c r="CG29" s="319"/>
      <c r="CH29" s="319"/>
      <c r="CI29" s="319"/>
      <c r="CJ29" s="319"/>
      <c r="CK29" s="319"/>
    </row>
    <row r="30" spans="1:89" s="322" customFormat="1" ht="15.75">
      <c r="A30" s="332"/>
      <c r="B30" s="332"/>
      <c r="C30" s="332"/>
      <c r="D30" s="332"/>
      <c r="E30" s="332"/>
      <c r="F30" s="332"/>
      <c r="G30" s="333"/>
      <c r="H30" s="354"/>
      <c r="I30" s="355"/>
      <c r="J30" s="356"/>
      <c r="K30" s="356"/>
      <c r="L30" s="356"/>
      <c r="M30" s="356"/>
      <c r="N30" s="355"/>
      <c r="O30" s="357"/>
      <c r="P30" s="358"/>
      <c r="Q30" s="359"/>
      <c r="R30" s="359"/>
      <c r="S30" s="360"/>
      <c r="T30" s="359"/>
      <c r="U30" s="359"/>
      <c r="V30" s="359"/>
      <c r="W30" s="361"/>
      <c r="X30" s="362"/>
      <c r="Y30" s="363"/>
      <c r="Z30" s="132"/>
      <c r="AA30" s="364"/>
      <c r="AB30" s="370" t="s">
        <v>226</v>
      </c>
      <c r="AC30" s="371">
        <f aca="true" t="shared" si="7" ref="AC30:AY30">SUM(AC24:AC29)+IF(AC22=0,AC23,AC22)</f>
        <v>0</v>
      </c>
      <c r="AD30" s="371">
        <f t="shared" si="7"/>
        <v>0</v>
      </c>
      <c r="AE30" s="371"/>
      <c r="AF30" s="371">
        <f t="shared" si="7"/>
        <v>0</v>
      </c>
      <c r="AG30" s="371">
        <f t="shared" si="7"/>
        <v>0</v>
      </c>
      <c r="AH30" s="371"/>
      <c r="AI30" s="371">
        <f t="shared" si="7"/>
        <v>0</v>
      </c>
      <c r="AJ30" s="371">
        <f t="shared" si="7"/>
        <v>0</v>
      </c>
      <c r="AK30" s="371"/>
      <c r="AL30" s="371">
        <f t="shared" si="7"/>
        <v>0</v>
      </c>
      <c r="AM30" s="372">
        <f t="shared" si="7"/>
        <v>0</v>
      </c>
      <c r="AN30" s="372"/>
      <c r="AO30" s="372">
        <f t="shared" si="7"/>
        <v>0</v>
      </c>
      <c r="AP30" s="372">
        <f t="shared" si="7"/>
        <v>0</v>
      </c>
      <c r="AQ30" s="372"/>
      <c r="AR30" s="372">
        <f t="shared" si="7"/>
        <v>0</v>
      </c>
      <c r="AS30" s="372">
        <f t="shared" si="7"/>
        <v>0</v>
      </c>
      <c r="AT30" s="372"/>
      <c r="AU30" s="372">
        <f t="shared" si="7"/>
        <v>0</v>
      </c>
      <c r="AV30" s="372">
        <f t="shared" si="7"/>
        <v>0</v>
      </c>
      <c r="AW30" s="372"/>
      <c r="AX30" s="372">
        <f t="shared" si="7"/>
        <v>0</v>
      </c>
      <c r="AY30" s="373">
        <f t="shared" si="7"/>
        <v>0</v>
      </c>
      <c r="AZ30" s="350">
        <f t="shared" si="1"/>
        <v>0</v>
      </c>
      <c r="BA30" s="351">
        <f t="shared" si="2"/>
        <v>0</v>
      </c>
      <c r="BB30" s="351">
        <f t="shared" si="2"/>
        <v>0</v>
      </c>
      <c r="BC30" s="351">
        <f t="shared" si="3"/>
        <v>0</v>
      </c>
      <c r="BD30" s="352">
        <f>+'[2]Metas'!S30:S45-S30</f>
        <v>0</v>
      </c>
      <c r="BE30" s="351">
        <f>+'[2]Metas'!T30:T45-T30</f>
        <v>0</v>
      </c>
      <c r="BF30" s="351">
        <f>+'[2]Metas'!U30:U45-U30</f>
        <v>0</v>
      </c>
      <c r="BG30" s="351">
        <f>+'[2]Metas'!V30:V45-V30</f>
        <v>0</v>
      </c>
      <c r="BH30" s="319"/>
      <c r="BI30" s="319"/>
      <c r="BJ30" s="319"/>
      <c r="BK30" s="353"/>
      <c r="BL30" s="353"/>
      <c r="BM30" s="353"/>
      <c r="BN30" s="353"/>
      <c r="BO30" s="353"/>
      <c r="BP30" s="353"/>
      <c r="BT30" s="319"/>
      <c r="BU30" s="319"/>
      <c r="BV30" s="319"/>
      <c r="BW30" s="319"/>
      <c r="BX30" s="319"/>
      <c r="BY30" s="319"/>
      <c r="BZ30" s="319"/>
      <c r="CA30" s="319"/>
      <c r="CB30" s="319"/>
      <c r="CC30" s="319"/>
      <c r="CD30" s="319"/>
      <c r="CE30" s="319"/>
      <c r="CF30" s="319"/>
      <c r="CG30" s="319"/>
      <c r="CH30" s="319"/>
      <c r="CI30" s="319"/>
      <c r="CJ30" s="319"/>
      <c r="CK30" s="319"/>
    </row>
    <row r="31" spans="1:89" s="322" customFormat="1" ht="16.5" thickBot="1">
      <c r="A31" s="332"/>
      <c r="B31" s="332"/>
      <c r="C31" s="332"/>
      <c r="D31" s="332"/>
      <c r="E31" s="332"/>
      <c r="F31" s="332"/>
      <c r="G31" s="333"/>
      <c r="H31" s="374"/>
      <c r="I31" s="375"/>
      <c r="J31" s="376"/>
      <c r="K31" s="376"/>
      <c r="L31" s="376"/>
      <c r="M31" s="376"/>
      <c r="N31" s="375"/>
      <c r="O31" s="377"/>
      <c r="P31" s="378"/>
      <c r="Q31" s="379"/>
      <c r="R31" s="379"/>
      <c r="S31" s="380"/>
      <c r="T31" s="379"/>
      <c r="U31" s="379"/>
      <c r="V31" s="379"/>
      <c r="W31" s="381"/>
      <c r="X31" s="382"/>
      <c r="Y31" s="383"/>
      <c r="Z31" s="132"/>
      <c r="AA31" s="384"/>
      <c r="AB31" s="385" t="s">
        <v>227</v>
      </c>
      <c r="AC31" s="386"/>
      <c r="AD31" s="386"/>
      <c r="AE31" s="386"/>
      <c r="AF31" s="386"/>
      <c r="AG31" s="386"/>
      <c r="AH31" s="386"/>
      <c r="AI31" s="386"/>
      <c r="AJ31" s="386"/>
      <c r="AK31" s="386"/>
      <c r="AL31" s="386"/>
      <c r="AM31" s="387"/>
      <c r="AN31" s="387"/>
      <c r="AO31" s="387"/>
      <c r="AP31" s="387"/>
      <c r="AQ31" s="387"/>
      <c r="AR31" s="387"/>
      <c r="AS31" s="387"/>
      <c r="AT31" s="387"/>
      <c r="AU31" s="387"/>
      <c r="AV31" s="387"/>
      <c r="AW31" s="387"/>
      <c r="AX31" s="387">
        <f aca="true" t="shared" si="8" ref="AX31:AY37">+AC31+AF31+AI31+AL31+AO31+AR31+AU31</f>
        <v>0</v>
      </c>
      <c r="AY31" s="388">
        <f t="shared" si="8"/>
        <v>0</v>
      </c>
      <c r="AZ31" s="350">
        <f t="shared" si="1"/>
        <v>0</v>
      </c>
      <c r="BA31" s="351">
        <f t="shared" si="2"/>
        <v>0</v>
      </c>
      <c r="BB31" s="351">
        <f t="shared" si="2"/>
        <v>0</v>
      </c>
      <c r="BC31" s="351">
        <f t="shared" si="3"/>
        <v>0</v>
      </c>
      <c r="BD31" s="352">
        <f>+'[2]Metas'!S31:S46-S31</f>
        <v>0</v>
      </c>
      <c r="BE31" s="351">
        <f>+'[2]Metas'!T31:T46-T31</f>
        <v>0</v>
      </c>
      <c r="BF31" s="351">
        <f>+'[2]Metas'!U31:U46-U31</f>
        <v>0</v>
      </c>
      <c r="BG31" s="351">
        <f>+'[2]Metas'!V31:V46-V31</f>
        <v>0</v>
      </c>
      <c r="BH31" s="319"/>
      <c r="BI31" s="319"/>
      <c r="BJ31" s="319"/>
      <c r="BK31" s="353"/>
      <c r="BL31" s="353"/>
      <c r="BM31" s="353"/>
      <c r="BN31" s="353"/>
      <c r="BO31" s="353"/>
      <c r="BP31" s="353"/>
      <c r="BT31" s="319"/>
      <c r="BU31" s="319"/>
      <c r="BV31" s="319"/>
      <c r="BW31" s="319"/>
      <c r="BX31" s="319"/>
      <c r="BY31" s="319"/>
      <c r="BZ31" s="319"/>
      <c r="CA31" s="319"/>
      <c r="CB31" s="319"/>
      <c r="CC31" s="319"/>
      <c r="CD31" s="319"/>
      <c r="CE31" s="319"/>
      <c r="CF31" s="319"/>
      <c r="CG31" s="319"/>
      <c r="CH31" s="319"/>
      <c r="CI31" s="319"/>
      <c r="CJ31" s="319"/>
      <c r="CK31" s="319"/>
    </row>
    <row r="32" spans="1:89" s="322" customFormat="1" ht="36" customHeight="1">
      <c r="A32" s="332" t="s">
        <v>228</v>
      </c>
      <c r="B32" s="332" t="s">
        <v>229</v>
      </c>
      <c r="C32" s="332" t="s">
        <v>206</v>
      </c>
      <c r="D32" s="332" t="s">
        <v>207</v>
      </c>
      <c r="E32" s="332" t="s">
        <v>208</v>
      </c>
      <c r="F32" s="332" t="s">
        <v>230</v>
      </c>
      <c r="G32" s="333">
        <v>12</v>
      </c>
      <c r="H32" s="334">
        <v>881</v>
      </c>
      <c r="I32" s="335" t="s">
        <v>70</v>
      </c>
      <c r="J32" s="337" t="s">
        <v>63</v>
      </c>
      <c r="K32" s="337"/>
      <c r="L32" s="337"/>
      <c r="M32" s="337" t="s">
        <v>81</v>
      </c>
      <c r="N32" s="335" t="s">
        <v>231</v>
      </c>
      <c r="O32" s="389">
        <v>19</v>
      </c>
      <c r="P32" s="390">
        <v>4</v>
      </c>
      <c r="Q32" s="340">
        <f>SUMIF('Actividades inversión 881'!$B$14:$B$41,'Metas inversión 881'!$B32,'Actividades inversión 881'!M$14:M$41)</f>
        <v>0</v>
      </c>
      <c r="R32" s="340">
        <f>SUMIF('Actividades inversión 881'!$B$14:$B$41,'Metas inversión 881'!$B32,'Actividades inversión 881'!N$14:N$41)</f>
        <v>0</v>
      </c>
      <c r="S32" s="340">
        <f>SUMIF('Actividades inversión 881'!$B$14:$B$41,'Metas inversión 881'!$B32,'Actividades inversión 881'!O$14:O$41)</f>
        <v>0</v>
      </c>
      <c r="T32" s="340">
        <f>SUMIF('Actividades inversión 881'!$B$14:$B$41,'Metas inversión 881'!$B32,'Actividades inversión 881'!P$14:P$41)</f>
        <v>0</v>
      </c>
      <c r="U32" s="340">
        <f>SUMIF('Actividades inversión 881'!$B$14:$B$41,'Metas inversión 881'!$B32,'Actividades inversión 881'!Q$14:Q$41)</f>
        <v>0</v>
      </c>
      <c r="V32" s="340">
        <f>SUMIF('Actividades inversión 881'!$B$14:$B$41,'Metas inversión 881'!$B32,'Actividades inversión 881'!R$14:R$41)</f>
        <v>0</v>
      </c>
      <c r="W32" s="344" t="s">
        <v>232</v>
      </c>
      <c r="X32" s="344" t="s">
        <v>233</v>
      </c>
      <c r="Y32" s="344" t="s">
        <v>157</v>
      </c>
      <c r="Z32" s="391" t="s">
        <v>234</v>
      </c>
      <c r="AA32" s="345"/>
      <c r="AB32" s="346" t="s">
        <v>212</v>
      </c>
      <c r="AC32" s="347"/>
      <c r="AD32" s="347"/>
      <c r="AE32" s="347"/>
      <c r="AF32" s="347"/>
      <c r="AG32" s="347"/>
      <c r="AH32" s="347"/>
      <c r="AI32" s="347"/>
      <c r="AJ32" s="347"/>
      <c r="AK32" s="347"/>
      <c r="AL32" s="347"/>
      <c r="AM32" s="348"/>
      <c r="AN32" s="348"/>
      <c r="AO32" s="348"/>
      <c r="AP32" s="348"/>
      <c r="AQ32" s="348"/>
      <c r="AR32" s="348"/>
      <c r="AS32" s="348"/>
      <c r="AT32" s="348"/>
      <c r="AU32" s="348"/>
      <c r="AV32" s="348"/>
      <c r="AW32" s="348"/>
      <c r="AX32" s="348">
        <f t="shared" si="8"/>
        <v>0</v>
      </c>
      <c r="AY32" s="349">
        <f t="shared" si="8"/>
        <v>0</v>
      </c>
      <c r="AZ32" s="350">
        <f t="shared" si="1"/>
        <v>0</v>
      </c>
      <c r="BA32" s="351">
        <f t="shared" si="2"/>
        <v>0</v>
      </c>
      <c r="BB32" s="351">
        <f t="shared" si="2"/>
        <v>0</v>
      </c>
      <c r="BC32" s="351">
        <f t="shared" si="3"/>
        <v>0</v>
      </c>
      <c r="BD32" s="352">
        <f>+'[2]Metas'!S32:S47-S32</f>
        <v>0</v>
      </c>
      <c r="BE32" s="351">
        <f>+'[2]Metas'!T32:T47-T32</f>
        <v>0</v>
      </c>
      <c r="BF32" s="351">
        <f>+'[2]Metas'!U32:U47-U32</f>
        <v>0</v>
      </c>
      <c r="BG32" s="351">
        <f>+'[2]Metas'!V32:V47-V32</f>
        <v>0</v>
      </c>
      <c r="BH32" s="319"/>
      <c r="BI32" s="319"/>
      <c r="BJ32" s="319"/>
      <c r="BK32" s="353">
        <f>+'[1]99-METROPOLITANO'!N30</f>
        <v>0</v>
      </c>
      <c r="BL32" s="353">
        <f>+'[1]99-METROPOLITANO'!O30</f>
        <v>0</v>
      </c>
      <c r="BM32" s="353">
        <f>+'[1]99-METROPOLITANO'!P30</f>
        <v>0</v>
      </c>
      <c r="BN32" s="353">
        <f>+'[1]99-METROPOLITANO'!Q30</f>
        <v>0</v>
      </c>
      <c r="BO32" s="353">
        <f>+'[1]99-METROPOLITANO'!R30</f>
        <v>0</v>
      </c>
      <c r="BP32" s="353">
        <f>+'[1]99-METROPOLITANO'!S30</f>
        <v>0</v>
      </c>
      <c r="BT32" s="319"/>
      <c r="BU32" s="319"/>
      <c r="BV32" s="319"/>
      <c r="BW32" s="319"/>
      <c r="BX32" s="319"/>
      <c r="BY32" s="319"/>
      <c r="BZ32" s="319"/>
      <c r="CA32" s="319"/>
      <c r="CB32" s="319"/>
      <c r="CC32" s="319"/>
      <c r="CD32" s="319"/>
      <c r="CE32" s="319"/>
      <c r="CF32" s="319"/>
      <c r="CG32" s="319"/>
      <c r="CH32" s="319"/>
      <c r="CI32" s="319"/>
      <c r="CJ32" s="319"/>
      <c r="CK32" s="319"/>
    </row>
    <row r="33" spans="1:89" s="322" customFormat="1" ht="15.75">
      <c r="A33" s="332"/>
      <c r="B33" s="332"/>
      <c r="C33" s="332"/>
      <c r="D33" s="332"/>
      <c r="E33" s="332"/>
      <c r="F33" s="332"/>
      <c r="G33" s="333"/>
      <c r="H33" s="354"/>
      <c r="I33" s="355"/>
      <c r="J33" s="356"/>
      <c r="K33" s="356"/>
      <c r="L33" s="356"/>
      <c r="M33" s="356"/>
      <c r="N33" s="355"/>
      <c r="O33" s="392"/>
      <c r="P33" s="393"/>
      <c r="Q33" s="359"/>
      <c r="R33" s="359"/>
      <c r="S33" s="359"/>
      <c r="T33" s="359"/>
      <c r="U33" s="359"/>
      <c r="V33" s="359"/>
      <c r="W33" s="363"/>
      <c r="X33" s="363"/>
      <c r="Y33" s="363"/>
      <c r="Z33" s="394"/>
      <c r="AA33" s="364"/>
      <c r="AB33" s="365" t="s">
        <v>213</v>
      </c>
      <c r="AC33" s="366"/>
      <c r="AD33" s="366"/>
      <c r="AE33" s="366"/>
      <c r="AF33" s="366"/>
      <c r="AG33" s="366"/>
      <c r="AH33" s="366"/>
      <c r="AI33" s="366"/>
      <c r="AJ33" s="366"/>
      <c r="AK33" s="366"/>
      <c r="AL33" s="366"/>
      <c r="AM33" s="367"/>
      <c r="AN33" s="367"/>
      <c r="AO33" s="367"/>
      <c r="AP33" s="367"/>
      <c r="AQ33" s="367"/>
      <c r="AR33" s="367"/>
      <c r="AS33" s="367"/>
      <c r="AT33" s="367"/>
      <c r="AU33" s="367"/>
      <c r="AV33" s="367"/>
      <c r="AW33" s="367"/>
      <c r="AX33" s="367">
        <f t="shared" si="8"/>
        <v>0</v>
      </c>
      <c r="AY33" s="368">
        <f t="shared" si="8"/>
        <v>0</v>
      </c>
      <c r="AZ33" s="350">
        <f t="shared" si="1"/>
        <v>0</v>
      </c>
      <c r="BA33" s="351">
        <f t="shared" si="2"/>
        <v>0</v>
      </c>
      <c r="BB33" s="351">
        <f t="shared" si="2"/>
        <v>0</v>
      </c>
      <c r="BC33" s="351">
        <f t="shared" si="3"/>
        <v>0</v>
      </c>
      <c r="BD33" s="352">
        <f>+'[2]Metas'!S33:S48-S33</f>
        <v>0</v>
      </c>
      <c r="BE33" s="351">
        <f>+'[2]Metas'!T33:T48-T33</f>
        <v>0</v>
      </c>
      <c r="BF33" s="351">
        <f>+'[2]Metas'!U33:U48-U33</f>
        <v>0</v>
      </c>
      <c r="BG33" s="351">
        <f>+'[2]Metas'!V33:V48-V33</f>
        <v>0</v>
      </c>
      <c r="BH33" s="319"/>
      <c r="BI33" s="319"/>
      <c r="BJ33" s="319"/>
      <c r="BK33" s="353"/>
      <c r="BL33" s="353"/>
      <c r="BM33" s="353"/>
      <c r="BN33" s="353"/>
      <c r="BO33" s="353"/>
      <c r="BP33" s="353"/>
      <c r="BT33" s="319"/>
      <c r="BU33" s="319"/>
      <c r="BV33" s="319"/>
      <c r="BW33" s="319"/>
      <c r="BX33" s="319"/>
      <c r="BY33" s="319"/>
      <c r="BZ33" s="319"/>
      <c r="CA33" s="319"/>
      <c r="CB33" s="319"/>
      <c r="CC33" s="319"/>
      <c r="CD33" s="319"/>
      <c r="CE33" s="319"/>
      <c r="CF33" s="319"/>
      <c r="CG33" s="319"/>
      <c r="CH33" s="319"/>
      <c r="CI33" s="319"/>
      <c r="CJ33" s="319"/>
      <c r="CK33" s="319"/>
    </row>
    <row r="34" spans="1:89" s="322" customFormat="1" ht="15.75">
      <c r="A34" s="332"/>
      <c r="B34" s="332"/>
      <c r="C34" s="332"/>
      <c r="D34" s="332"/>
      <c r="E34" s="332"/>
      <c r="F34" s="332"/>
      <c r="G34" s="333"/>
      <c r="H34" s="354"/>
      <c r="I34" s="355"/>
      <c r="J34" s="356"/>
      <c r="K34" s="356"/>
      <c r="L34" s="356"/>
      <c r="M34" s="356"/>
      <c r="N34" s="355"/>
      <c r="O34" s="392"/>
      <c r="P34" s="393"/>
      <c r="Q34" s="359"/>
      <c r="R34" s="359"/>
      <c r="S34" s="359"/>
      <c r="T34" s="359"/>
      <c r="U34" s="359"/>
      <c r="V34" s="359"/>
      <c r="W34" s="363"/>
      <c r="X34" s="363"/>
      <c r="Y34" s="363"/>
      <c r="Z34" s="394"/>
      <c r="AA34" s="364"/>
      <c r="AB34" s="365" t="s">
        <v>214</v>
      </c>
      <c r="AC34" s="366"/>
      <c r="AD34" s="366"/>
      <c r="AE34" s="366"/>
      <c r="AF34" s="366"/>
      <c r="AG34" s="366"/>
      <c r="AH34" s="366"/>
      <c r="AI34" s="366"/>
      <c r="AJ34" s="366"/>
      <c r="AK34" s="366"/>
      <c r="AL34" s="366"/>
      <c r="AM34" s="367"/>
      <c r="AN34" s="367"/>
      <c r="AO34" s="367"/>
      <c r="AP34" s="367"/>
      <c r="AQ34" s="367"/>
      <c r="AR34" s="367"/>
      <c r="AS34" s="367"/>
      <c r="AT34" s="367"/>
      <c r="AU34" s="367"/>
      <c r="AV34" s="367"/>
      <c r="AW34" s="367"/>
      <c r="AX34" s="367">
        <f t="shared" si="8"/>
        <v>0</v>
      </c>
      <c r="AY34" s="368">
        <f t="shared" si="8"/>
        <v>0</v>
      </c>
      <c r="AZ34" s="350">
        <f t="shared" si="1"/>
        <v>0</v>
      </c>
      <c r="BA34" s="351">
        <f t="shared" si="2"/>
        <v>0</v>
      </c>
      <c r="BB34" s="351">
        <f t="shared" si="2"/>
        <v>0</v>
      </c>
      <c r="BC34" s="351">
        <f t="shared" si="3"/>
        <v>0</v>
      </c>
      <c r="BD34" s="352">
        <f>+'[2]Metas'!S34:S49-S34</f>
        <v>0</v>
      </c>
      <c r="BE34" s="351">
        <f>+'[2]Metas'!T34:T49-T34</f>
        <v>0</v>
      </c>
      <c r="BF34" s="351">
        <f>+'[2]Metas'!U34:U49-U34</f>
        <v>0</v>
      </c>
      <c r="BG34" s="351">
        <f>+'[2]Metas'!V34:V49-V34</f>
        <v>0</v>
      </c>
      <c r="BH34" s="319"/>
      <c r="BI34" s="319"/>
      <c r="BJ34" s="319"/>
      <c r="BK34" s="353"/>
      <c r="BL34" s="353"/>
      <c r="BM34" s="353"/>
      <c r="BN34" s="353"/>
      <c r="BO34" s="353"/>
      <c r="BP34" s="353"/>
      <c r="BT34" s="319"/>
      <c r="BU34" s="319"/>
      <c r="BV34" s="319"/>
      <c r="BW34" s="319"/>
      <c r="BX34" s="319"/>
      <c r="BY34" s="319"/>
      <c r="BZ34" s="319"/>
      <c r="CA34" s="319"/>
      <c r="CB34" s="319"/>
      <c r="CC34" s="319"/>
      <c r="CD34" s="319"/>
      <c r="CE34" s="319"/>
      <c r="CF34" s="319"/>
      <c r="CG34" s="319"/>
      <c r="CH34" s="319"/>
      <c r="CI34" s="319"/>
      <c r="CJ34" s="319"/>
      <c r="CK34" s="319"/>
    </row>
    <row r="35" spans="1:89" s="322" customFormat="1" ht="15.75">
      <c r="A35" s="332"/>
      <c r="B35" s="332"/>
      <c r="C35" s="332"/>
      <c r="D35" s="332"/>
      <c r="E35" s="332"/>
      <c r="F35" s="332"/>
      <c r="G35" s="333"/>
      <c r="H35" s="354"/>
      <c r="I35" s="355"/>
      <c r="J35" s="356"/>
      <c r="K35" s="356"/>
      <c r="L35" s="356"/>
      <c r="M35" s="356"/>
      <c r="N35" s="355"/>
      <c r="O35" s="392"/>
      <c r="P35" s="393"/>
      <c r="Q35" s="359"/>
      <c r="R35" s="359"/>
      <c r="S35" s="359"/>
      <c r="T35" s="359"/>
      <c r="U35" s="359"/>
      <c r="V35" s="359"/>
      <c r="W35" s="363"/>
      <c r="X35" s="363"/>
      <c r="Y35" s="363"/>
      <c r="Z35" s="394"/>
      <c r="AA35" s="364"/>
      <c r="AB35" s="365" t="s">
        <v>215</v>
      </c>
      <c r="AC35" s="366"/>
      <c r="AD35" s="366"/>
      <c r="AE35" s="366"/>
      <c r="AF35" s="366"/>
      <c r="AG35" s="366"/>
      <c r="AH35" s="366"/>
      <c r="AI35" s="366"/>
      <c r="AJ35" s="366"/>
      <c r="AK35" s="366"/>
      <c r="AL35" s="366"/>
      <c r="AM35" s="367"/>
      <c r="AN35" s="367"/>
      <c r="AO35" s="367"/>
      <c r="AP35" s="367"/>
      <c r="AQ35" s="367"/>
      <c r="AR35" s="367"/>
      <c r="AS35" s="367"/>
      <c r="AT35" s="367"/>
      <c r="AU35" s="367"/>
      <c r="AV35" s="367"/>
      <c r="AW35" s="367"/>
      <c r="AX35" s="367">
        <f t="shared" si="8"/>
        <v>0</v>
      </c>
      <c r="AY35" s="368">
        <f t="shared" si="8"/>
        <v>0</v>
      </c>
      <c r="AZ35" s="350">
        <f t="shared" si="1"/>
        <v>0</v>
      </c>
      <c r="BA35" s="351">
        <f t="shared" si="2"/>
        <v>0</v>
      </c>
      <c r="BB35" s="351">
        <f t="shared" si="2"/>
        <v>0</v>
      </c>
      <c r="BC35" s="351">
        <f t="shared" si="3"/>
        <v>0</v>
      </c>
      <c r="BD35" s="352">
        <f>+'[2]Metas'!S35:S50-S35</f>
        <v>0</v>
      </c>
      <c r="BE35" s="351">
        <f>+'[2]Metas'!T35:T50-T35</f>
        <v>0</v>
      </c>
      <c r="BF35" s="351">
        <f>+'[2]Metas'!U35:U50-U35</f>
        <v>0</v>
      </c>
      <c r="BG35" s="351">
        <f>+'[2]Metas'!V35:V50-V35</f>
        <v>0</v>
      </c>
      <c r="BH35" s="319"/>
      <c r="BI35" s="319"/>
      <c r="BJ35" s="319"/>
      <c r="BK35" s="353"/>
      <c r="BL35" s="353"/>
      <c r="BM35" s="353"/>
      <c r="BN35" s="353"/>
      <c r="BO35" s="353"/>
      <c r="BP35" s="353"/>
      <c r="BT35" s="319"/>
      <c r="BU35" s="319"/>
      <c r="BV35" s="319"/>
      <c r="BW35" s="319"/>
      <c r="BX35" s="319"/>
      <c r="BY35" s="319"/>
      <c r="BZ35" s="319"/>
      <c r="CA35" s="319"/>
      <c r="CB35" s="319"/>
      <c r="CC35" s="319"/>
      <c r="CD35" s="319"/>
      <c r="CE35" s="319"/>
      <c r="CF35" s="319"/>
      <c r="CG35" s="319"/>
      <c r="CH35" s="319"/>
      <c r="CI35" s="319"/>
      <c r="CJ35" s="319"/>
      <c r="CK35" s="319"/>
    </row>
    <row r="36" spans="1:89" s="322" customFormat="1" ht="15.75">
      <c r="A36" s="332"/>
      <c r="B36" s="332"/>
      <c r="C36" s="332"/>
      <c r="D36" s="332"/>
      <c r="E36" s="332"/>
      <c r="F36" s="332"/>
      <c r="G36" s="333"/>
      <c r="H36" s="354"/>
      <c r="I36" s="355"/>
      <c r="J36" s="356"/>
      <c r="K36" s="356"/>
      <c r="L36" s="356"/>
      <c r="M36" s="356"/>
      <c r="N36" s="355"/>
      <c r="O36" s="392"/>
      <c r="P36" s="393"/>
      <c r="Q36" s="359"/>
      <c r="R36" s="359"/>
      <c r="S36" s="359"/>
      <c r="T36" s="359"/>
      <c r="U36" s="359"/>
      <c r="V36" s="359"/>
      <c r="W36" s="363"/>
      <c r="X36" s="363"/>
      <c r="Y36" s="363"/>
      <c r="Z36" s="394"/>
      <c r="AA36" s="364"/>
      <c r="AB36" s="365" t="s">
        <v>216</v>
      </c>
      <c r="AC36" s="366"/>
      <c r="AD36" s="366"/>
      <c r="AE36" s="366"/>
      <c r="AF36" s="366"/>
      <c r="AG36" s="366"/>
      <c r="AH36" s="366"/>
      <c r="AI36" s="366"/>
      <c r="AJ36" s="366"/>
      <c r="AK36" s="366"/>
      <c r="AL36" s="366"/>
      <c r="AM36" s="367"/>
      <c r="AN36" s="367"/>
      <c r="AO36" s="367"/>
      <c r="AP36" s="367"/>
      <c r="AQ36" s="367"/>
      <c r="AR36" s="367"/>
      <c r="AS36" s="367"/>
      <c r="AT36" s="367"/>
      <c r="AU36" s="367"/>
      <c r="AV36" s="367"/>
      <c r="AW36" s="367"/>
      <c r="AX36" s="367">
        <f t="shared" si="8"/>
        <v>0</v>
      </c>
      <c r="AY36" s="368">
        <f t="shared" si="8"/>
        <v>0</v>
      </c>
      <c r="AZ36" s="350">
        <f t="shared" si="1"/>
        <v>0</v>
      </c>
      <c r="BA36" s="351">
        <f t="shared" si="2"/>
        <v>0</v>
      </c>
      <c r="BB36" s="351">
        <f t="shared" si="2"/>
        <v>0</v>
      </c>
      <c r="BC36" s="351">
        <f t="shared" si="3"/>
        <v>0</v>
      </c>
      <c r="BD36" s="352">
        <f>+'[2]Metas'!S36:S51-S36</f>
        <v>0</v>
      </c>
      <c r="BE36" s="351">
        <f>+'[2]Metas'!T36:T51-T36</f>
        <v>0</v>
      </c>
      <c r="BF36" s="351">
        <f>+'[2]Metas'!U36:U51-U36</f>
        <v>0</v>
      </c>
      <c r="BG36" s="351">
        <f>+'[2]Metas'!V36:V51-V36</f>
        <v>0</v>
      </c>
      <c r="BH36" s="319"/>
      <c r="BI36" s="319"/>
      <c r="BJ36" s="319"/>
      <c r="BK36" s="353"/>
      <c r="BL36" s="353"/>
      <c r="BM36" s="353"/>
      <c r="BN36" s="353"/>
      <c r="BO36" s="353"/>
      <c r="BP36" s="353"/>
      <c r="BT36" s="319"/>
      <c r="BU36" s="319"/>
      <c r="BV36" s="319"/>
      <c r="BW36" s="319"/>
      <c r="BX36" s="319"/>
      <c r="BY36" s="319"/>
      <c r="BZ36" s="319"/>
      <c r="CA36" s="319"/>
      <c r="CB36" s="319"/>
      <c r="CC36" s="319"/>
      <c r="CD36" s="319"/>
      <c r="CE36" s="319"/>
      <c r="CF36" s="319"/>
      <c r="CG36" s="319"/>
      <c r="CH36" s="319"/>
      <c r="CI36" s="319"/>
      <c r="CJ36" s="319"/>
      <c r="CK36" s="319"/>
    </row>
    <row r="37" spans="1:89" s="322" customFormat="1" ht="15.75">
      <c r="A37" s="332"/>
      <c r="B37" s="332"/>
      <c r="C37" s="332"/>
      <c r="D37" s="332"/>
      <c r="E37" s="332"/>
      <c r="F37" s="332"/>
      <c r="G37" s="333"/>
      <c r="H37" s="354"/>
      <c r="I37" s="355"/>
      <c r="J37" s="356"/>
      <c r="K37" s="356"/>
      <c r="L37" s="356"/>
      <c r="M37" s="356"/>
      <c r="N37" s="355"/>
      <c r="O37" s="392"/>
      <c r="P37" s="393"/>
      <c r="Q37" s="359"/>
      <c r="R37" s="359"/>
      <c r="S37" s="359"/>
      <c r="T37" s="359"/>
      <c r="U37" s="359"/>
      <c r="V37" s="359"/>
      <c r="W37" s="363"/>
      <c r="X37" s="363"/>
      <c r="Y37" s="363"/>
      <c r="Z37" s="394"/>
      <c r="AA37" s="364"/>
      <c r="AB37" s="369" t="s">
        <v>217</v>
      </c>
      <c r="AC37" s="366"/>
      <c r="AD37" s="366"/>
      <c r="AE37" s="366"/>
      <c r="AF37" s="366"/>
      <c r="AG37" s="366"/>
      <c r="AH37" s="366"/>
      <c r="AI37" s="366"/>
      <c r="AJ37" s="366"/>
      <c r="AK37" s="366"/>
      <c r="AL37" s="366"/>
      <c r="AM37" s="367"/>
      <c r="AN37" s="367"/>
      <c r="AO37" s="367"/>
      <c r="AP37" s="367"/>
      <c r="AQ37" s="367"/>
      <c r="AR37" s="367"/>
      <c r="AS37" s="367"/>
      <c r="AT37" s="367"/>
      <c r="AU37" s="367"/>
      <c r="AV37" s="367"/>
      <c r="AW37" s="367"/>
      <c r="AX37" s="367">
        <f t="shared" si="8"/>
        <v>0</v>
      </c>
      <c r="AY37" s="368">
        <f t="shared" si="8"/>
        <v>0</v>
      </c>
      <c r="AZ37" s="350">
        <f t="shared" si="1"/>
        <v>0</v>
      </c>
      <c r="BA37" s="351">
        <f t="shared" si="2"/>
        <v>0</v>
      </c>
      <c r="BB37" s="351">
        <f t="shared" si="2"/>
        <v>0</v>
      </c>
      <c r="BC37" s="351">
        <f t="shared" si="3"/>
        <v>0</v>
      </c>
      <c r="BD37" s="352">
        <f>+'[2]Metas'!S37:S52-S37</f>
        <v>0</v>
      </c>
      <c r="BE37" s="351">
        <f>+'[2]Metas'!T37:T52-T37</f>
        <v>0</v>
      </c>
      <c r="BF37" s="351">
        <f>+'[2]Metas'!U37:U52-U37</f>
        <v>0</v>
      </c>
      <c r="BG37" s="351">
        <f>+'[2]Metas'!V37:V52-V37</f>
        <v>0</v>
      </c>
      <c r="BH37" s="319"/>
      <c r="BI37" s="319"/>
      <c r="BJ37" s="319"/>
      <c r="BK37" s="353"/>
      <c r="BL37" s="353"/>
      <c r="BM37" s="353"/>
      <c r="BN37" s="353"/>
      <c r="BO37" s="353"/>
      <c r="BP37" s="353"/>
      <c r="BT37" s="319"/>
      <c r="BU37" s="319"/>
      <c r="BV37" s="319"/>
      <c r="BW37" s="319"/>
      <c r="BX37" s="319"/>
      <c r="BY37" s="319"/>
      <c r="BZ37" s="319"/>
      <c r="CA37" s="319"/>
      <c r="CB37" s="319"/>
      <c r="CC37" s="319"/>
      <c r="CD37" s="319"/>
      <c r="CE37" s="319"/>
      <c r="CF37" s="319"/>
      <c r="CG37" s="319"/>
      <c r="CH37" s="319"/>
      <c r="CI37" s="319"/>
      <c r="CJ37" s="319"/>
      <c r="CK37" s="319"/>
    </row>
    <row r="38" spans="1:89" s="322" customFormat="1" ht="15.75">
      <c r="A38" s="332"/>
      <c r="B38" s="332"/>
      <c r="C38" s="332"/>
      <c r="D38" s="332"/>
      <c r="E38" s="332"/>
      <c r="F38" s="332"/>
      <c r="G38" s="333"/>
      <c r="H38" s="354"/>
      <c r="I38" s="355"/>
      <c r="J38" s="356"/>
      <c r="K38" s="356"/>
      <c r="L38" s="356"/>
      <c r="M38" s="356"/>
      <c r="N38" s="355"/>
      <c r="O38" s="392"/>
      <c r="P38" s="393"/>
      <c r="Q38" s="359"/>
      <c r="R38" s="359"/>
      <c r="S38" s="359"/>
      <c r="T38" s="359"/>
      <c r="U38" s="359"/>
      <c r="V38" s="359"/>
      <c r="W38" s="363"/>
      <c r="X38" s="363"/>
      <c r="Y38" s="363"/>
      <c r="Z38" s="394"/>
      <c r="AA38" s="364"/>
      <c r="AB38" s="370" t="s">
        <v>218</v>
      </c>
      <c r="AC38" s="371">
        <f aca="true" t="shared" si="9" ref="AC38:AY38">SUM(AC32:AC37)</f>
        <v>0</v>
      </c>
      <c r="AD38" s="371">
        <f t="shared" si="9"/>
        <v>0</v>
      </c>
      <c r="AE38" s="371"/>
      <c r="AF38" s="371">
        <f t="shared" si="9"/>
        <v>0</v>
      </c>
      <c r="AG38" s="371">
        <f t="shared" si="9"/>
        <v>0</v>
      </c>
      <c r="AH38" s="371"/>
      <c r="AI38" s="371">
        <f t="shared" si="9"/>
        <v>0</v>
      </c>
      <c r="AJ38" s="371">
        <f t="shared" si="9"/>
        <v>0</v>
      </c>
      <c r="AK38" s="371"/>
      <c r="AL38" s="371">
        <f t="shared" si="9"/>
        <v>0</v>
      </c>
      <c r="AM38" s="372">
        <f t="shared" si="9"/>
        <v>0</v>
      </c>
      <c r="AN38" s="372"/>
      <c r="AO38" s="372">
        <f t="shared" si="9"/>
        <v>0</v>
      </c>
      <c r="AP38" s="372">
        <f t="shared" si="9"/>
        <v>0</v>
      </c>
      <c r="AQ38" s="372"/>
      <c r="AR38" s="372">
        <f t="shared" si="9"/>
        <v>0</v>
      </c>
      <c r="AS38" s="372">
        <f t="shared" si="9"/>
        <v>0</v>
      </c>
      <c r="AT38" s="372"/>
      <c r="AU38" s="372">
        <f t="shared" si="9"/>
        <v>0</v>
      </c>
      <c r="AV38" s="372">
        <f t="shared" si="9"/>
        <v>0</v>
      </c>
      <c r="AW38" s="372"/>
      <c r="AX38" s="372">
        <f t="shared" si="9"/>
        <v>0</v>
      </c>
      <c r="AY38" s="373">
        <f t="shared" si="9"/>
        <v>0</v>
      </c>
      <c r="AZ38" s="350">
        <f t="shared" si="1"/>
        <v>0</v>
      </c>
      <c r="BA38" s="351">
        <f t="shared" si="2"/>
        <v>0</v>
      </c>
      <c r="BB38" s="351">
        <f t="shared" si="2"/>
        <v>0</v>
      </c>
      <c r="BC38" s="351">
        <f t="shared" si="3"/>
        <v>0</v>
      </c>
      <c r="BD38" s="352">
        <f>+'[2]Metas'!S38:S53-S38</f>
        <v>0</v>
      </c>
      <c r="BE38" s="351">
        <f>+'[2]Metas'!T38:T53-T38</f>
        <v>0</v>
      </c>
      <c r="BF38" s="351">
        <f>+'[2]Metas'!U38:U53-U38</f>
        <v>0</v>
      </c>
      <c r="BG38" s="351">
        <f>+'[2]Metas'!V38:V53-V38</f>
        <v>0</v>
      </c>
      <c r="BH38" s="319"/>
      <c r="BI38" s="319"/>
      <c r="BJ38" s="319"/>
      <c r="BK38" s="353"/>
      <c r="BL38" s="353"/>
      <c r="BM38" s="353"/>
      <c r="BN38" s="353"/>
      <c r="BO38" s="353"/>
      <c r="BP38" s="353"/>
      <c r="BT38" s="319"/>
      <c r="BU38" s="319"/>
      <c r="BV38" s="319"/>
      <c r="BW38" s="319"/>
      <c r="BX38" s="319"/>
      <c r="BY38" s="319"/>
      <c r="BZ38" s="319"/>
      <c r="CA38" s="319"/>
      <c r="CB38" s="319"/>
      <c r="CC38" s="319"/>
      <c r="CD38" s="319"/>
      <c r="CE38" s="319"/>
      <c r="CF38" s="319"/>
      <c r="CG38" s="319"/>
      <c r="CH38" s="319"/>
      <c r="CI38" s="319"/>
      <c r="CJ38" s="319"/>
      <c r="CK38" s="319"/>
    </row>
    <row r="39" spans="1:89" s="322" customFormat="1" ht="15.75">
      <c r="A39" s="332"/>
      <c r="B39" s="332"/>
      <c r="C39" s="332"/>
      <c r="D39" s="332"/>
      <c r="E39" s="332"/>
      <c r="F39" s="332"/>
      <c r="G39" s="333"/>
      <c r="H39" s="354"/>
      <c r="I39" s="355"/>
      <c r="J39" s="356"/>
      <c r="K39" s="356"/>
      <c r="L39" s="356"/>
      <c r="M39" s="356"/>
      <c r="N39" s="355"/>
      <c r="O39" s="392"/>
      <c r="P39" s="393"/>
      <c r="Q39" s="359"/>
      <c r="R39" s="359"/>
      <c r="S39" s="359"/>
      <c r="T39" s="359"/>
      <c r="U39" s="359"/>
      <c r="V39" s="359"/>
      <c r="W39" s="363"/>
      <c r="X39" s="363"/>
      <c r="Y39" s="363"/>
      <c r="Z39" s="394"/>
      <c r="AA39" s="364"/>
      <c r="AB39" s="365" t="s">
        <v>219</v>
      </c>
      <c r="AC39" s="366"/>
      <c r="AD39" s="366"/>
      <c r="AE39" s="366"/>
      <c r="AF39" s="366"/>
      <c r="AG39" s="366"/>
      <c r="AH39" s="366"/>
      <c r="AI39" s="366"/>
      <c r="AJ39" s="366"/>
      <c r="AK39" s="366"/>
      <c r="AL39" s="366"/>
      <c r="AM39" s="367"/>
      <c r="AN39" s="367"/>
      <c r="AO39" s="367"/>
      <c r="AP39" s="367"/>
      <c r="AQ39" s="367"/>
      <c r="AR39" s="367"/>
      <c r="AS39" s="367"/>
      <c r="AT39" s="367"/>
      <c r="AU39" s="367"/>
      <c r="AV39" s="367"/>
      <c r="AW39" s="367"/>
      <c r="AX39" s="367">
        <f>+AC39+AF39+AI39+AL39+AO39+AR39+AU39</f>
        <v>0</v>
      </c>
      <c r="AY39" s="368">
        <f aca="true" t="shared" si="10" ref="AY39:AY45">+AD39+AG39+AJ39+AM39+AP39+AS39+AV39</f>
        <v>0</v>
      </c>
      <c r="AZ39" s="350">
        <f t="shared" si="1"/>
        <v>0</v>
      </c>
      <c r="BA39" s="351">
        <f t="shared" si="2"/>
        <v>0</v>
      </c>
      <c r="BB39" s="351">
        <f t="shared" si="2"/>
        <v>0</v>
      </c>
      <c r="BC39" s="351">
        <f t="shared" si="3"/>
        <v>0</v>
      </c>
      <c r="BD39" s="352">
        <f>+'[2]Metas'!S39:S54-S39</f>
        <v>0</v>
      </c>
      <c r="BE39" s="351">
        <f>+'[2]Metas'!T39:T54-T39</f>
        <v>0</v>
      </c>
      <c r="BF39" s="351">
        <f>+'[2]Metas'!U39:U54-U39</f>
        <v>0</v>
      </c>
      <c r="BG39" s="351">
        <f>+'[2]Metas'!V39:V54-V39</f>
        <v>0</v>
      </c>
      <c r="BH39" s="319"/>
      <c r="BI39" s="319"/>
      <c r="BJ39" s="319"/>
      <c r="BK39" s="353"/>
      <c r="BL39" s="353"/>
      <c r="BM39" s="353"/>
      <c r="BN39" s="353"/>
      <c r="BO39" s="353"/>
      <c r="BP39" s="353"/>
      <c r="BT39" s="319"/>
      <c r="BU39" s="319"/>
      <c r="BV39" s="319"/>
      <c r="BW39" s="319"/>
      <c r="BX39" s="319"/>
      <c r="BY39" s="319"/>
      <c r="BZ39" s="319"/>
      <c r="CA39" s="319"/>
      <c r="CB39" s="319"/>
      <c r="CC39" s="319"/>
      <c r="CD39" s="319"/>
      <c r="CE39" s="319"/>
      <c r="CF39" s="319"/>
      <c r="CG39" s="319"/>
      <c r="CH39" s="319"/>
      <c r="CI39" s="319"/>
      <c r="CJ39" s="319"/>
      <c r="CK39" s="319"/>
    </row>
    <row r="40" spans="1:89" s="322" customFormat="1" ht="15.75">
      <c r="A40" s="332"/>
      <c r="B40" s="332"/>
      <c r="C40" s="332"/>
      <c r="D40" s="332"/>
      <c r="E40" s="332"/>
      <c r="F40" s="332"/>
      <c r="G40" s="333"/>
      <c r="H40" s="354"/>
      <c r="I40" s="355"/>
      <c r="J40" s="356"/>
      <c r="K40" s="356"/>
      <c r="L40" s="356"/>
      <c r="M40" s="356"/>
      <c r="N40" s="355"/>
      <c r="O40" s="392"/>
      <c r="P40" s="393"/>
      <c r="Q40" s="359"/>
      <c r="R40" s="359"/>
      <c r="S40" s="359"/>
      <c r="T40" s="359"/>
      <c r="U40" s="359"/>
      <c r="V40" s="359"/>
      <c r="W40" s="363"/>
      <c r="X40" s="363"/>
      <c r="Y40" s="363"/>
      <c r="Z40" s="394"/>
      <c r="AA40" s="364"/>
      <c r="AB40" s="365" t="s">
        <v>220</v>
      </c>
      <c r="AC40" s="366"/>
      <c r="AD40" s="366"/>
      <c r="AE40" s="366"/>
      <c r="AF40" s="366"/>
      <c r="AG40" s="366"/>
      <c r="AH40" s="366"/>
      <c r="AI40" s="366"/>
      <c r="AJ40" s="366"/>
      <c r="AK40" s="366"/>
      <c r="AL40" s="366"/>
      <c r="AM40" s="367"/>
      <c r="AN40" s="367"/>
      <c r="AO40" s="367"/>
      <c r="AP40" s="367"/>
      <c r="AQ40" s="367"/>
      <c r="AR40" s="367"/>
      <c r="AS40" s="367"/>
      <c r="AT40" s="367"/>
      <c r="AU40" s="367"/>
      <c r="AV40" s="367"/>
      <c r="AW40" s="367"/>
      <c r="AX40" s="367">
        <f aca="true" t="shared" si="11" ref="AX40:AX45">+AC40+AF40+AI40+AL40+AO40+AR40+AU40</f>
        <v>0</v>
      </c>
      <c r="AY40" s="368">
        <f t="shared" si="10"/>
        <v>0</v>
      </c>
      <c r="AZ40" s="350">
        <f t="shared" si="1"/>
        <v>0</v>
      </c>
      <c r="BA40" s="351">
        <f t="shared" si="2"/>
        <v>0</v>
      </c>
      <c r="BB40" s="351">
        <f t="shared" si="2"/>
        <v>0</v>
      </c>
      <c r="BC40" s="351">
        <f t="shared" si="3"/>
        <v>0</v>
      </c>
      <c r="BD40" s="352">
        <f>+'[2]Metas'!S40:S55-S40</f>
        <v>0</v>
      </c>
      <c r="BE40" s="351">
        <f>+'[2]Metas'!T40:T55-T40</f>
        <v>0</v>
      </c>
      <c r="BF40" s="351">
        <f>+'[2]Metas'!U40:U55-U40</f>
        <v>0</v>
      </c>
      <c r="BG40" s="351">
        <f>+'[2]Metas'!V40:V55-V40</f>
        <v>0</v>
      </c>
      <c r="BH40" s="319"/>
      <c r="BI40" s="319"/>
      <c r="BJ40" s="319"/>
      <c r="BK40" s="353"/>
      <c r="BL40" s="353"/>
      <c r="BM40" s="353"/>
      <c r="BN40" s="353"/>
      <c r="BO40" s="353"/>
      <c r="BP40" s="353"/>
      <c r="BT40" s="319"/>
      <c r="BU40" s="319"/>
      <c r="BV40" s="319"/>
      <c r="BW40" s="319"/>
      <c r="BX40" s="319"/>
      <c r="BY40" s="319"/>
      <c r="BZ40" s="319"/>
      <c r="CA40" s="319"/>
      <c r="CB40" s="319"/>
      <c r="CC40" s="319"/>
      <c r="CD40" s="319"/>
      <c r="CE40" s="319"/>
      <c r="CF40" s="319"/>
      <c r="CG40" s="319"/>
      <c r="CH40" s="319"/>
      <c r="CI40" s="319"/>
      <c r="CJ40" s="319"/>
      <c r="CK40" s="319"/>
    </row>
    <row r="41" spans="1:89" s="322" customFormat="1" ht="15.75">
      <c r="A41" s="332"/>
      <c r="B41" s="332"/>
      <c r="C41" s="332"/>
      <c r="D41" s="332"/>
      <c r="E41" s="332"/>
      <c r="F41" s="332"/>
      <c r="G41" s="333"/>
      <c r="H41" s="354"/>
      <c r="I41" s="355"/>
      <c r="J41" s="356"/>
      <c r="K41" s="356"/>
      <c r="L41" s="356"/>
      <c r="M41" s="356"/>
      <c r="N41" s="355"/>
      <c r="O41" s="392"/>
      <c r="P41" s="393"/>
      <c r="Q41" s="359"/>
      <c r="R41" s="359"/>
      <c r="S41" s="359"/>
      <c r="T41" s="359"/>
      <c r="U41" s="359"/>
      <c r="V41" s="359"/>
      <c r="W41" s="363"/>
      <c r="X41" s="363"/>
      <c r="Y41" s="363"/>
      <c r="Z41" s="394"/>
      <c r="AA41" s="364"/>
      <c r="AB41" s="369" t="s">
        <v>221</v>
      </c>
      <c r="AC41" s="366"/>
      <c r="AD41" s="366"/>
      <c r="AE41" s="366"/>
      <c r="AF41" s="366"/>
      <c r="AG41" s="366"/>
      <c r="AH41" s="366"/>
      <c r="AI41" s="366"/>
      <c r="AJ41" s="366"/>
      <c r="AK41" s="366"/>
      <c r="AL41" s="366"/>
      <c r="AM41" s="367"/>
      <c r="AN41" s="367"/>
      <c r="AO41" s="367"/>
      <c r="AP41" s="367"/>
      <c r="AQ41" s="367"/>
      <c r="AR41" s="367"/>
      <c r="AS41" s="367"/>
      <c r="AT41" s="367"/>
      <c r="AU41" s="367"/>
      <c r="AV41" s="367"/>
      <c r="AW41" s="367"/>
      <c r="AX41" s="367">
        <f t="shared" si="11"/>
        <v>0</v>
      </c>
      <c r="AY41" s="368">
        <f t="shared" si="10"/>
        <v>0</v>
      </c>
      <c r="AZ41" s="350">
        <f t="shared" si="1"/>
        <v>0</v>
      </c>
      <c r="BA41" s="351">
        <f t="shared" si="2"/>
        <v>0</v>
      </c>
      <c r="BB41" s="351">
        <f t="shared" si="2"/>
        <v>0</v>
      </c>
      <c r="BC41" s="351">
        <f t="shared" si="3"/>
        <v>0</v>
      </c>
      <c r="BD41" s="352">
        <f>+'[2]Metas'!S41:S56-S41</f>
        <v>0</v>
      </c>
      <c r="BE41" s="351">
        <f>+'[2]Metas'!T41:T56-T41</f>
        <v>0</v>
      </c>
      <c r="BF41" s="351">
        <f>+'[2]Metas'!U41:U56-U41</f>
        <v>0</v>
      </c>
      <c r="BG41" s="351">
        <f>+'[2]Metas'!V41:V56-V41</f>
        <v>0</v>
      </c>
      <c r="BH41" s="319"/>
      <c r="BI41" s="319"/>
      <c r="BJ41" s="319"/>
      <c r="BK41" s="353"/>
      <c r="BL41" s="353"/>
      <c r="BM41" s="353"/>
      <c r="BN41" s="353"/>
      <c r="BO41" s="353"/>
      <c r="BP41" s="353"/>
      <c r="BT41" s="319"/>
      <c r="BU41" s="319"/>
      <c r="BV41" s="319"/>
      <c r="BW41" s="319"/>
      <c r="BX41" s="319"/>
      <c r="BY41" s="319"/>
      <c r="BZ41" s="319"/>
      <c r="CA41" s="319"/>
      <c r="CB41" s="319"/>
      <c r="CC41" s="319"/>
      <c r="CD41" s="319"/>
      <c r="CE41" s="319"/>
      <c r="CF41" s="319"/>
      <c r="CG41" s="319"/>
      <c r="CH41" s="319"/>
      <c r="CI41" s="319"/>
      <c r="CJ41" s="319"/>
      <c r="CK41" s="319"/>
    </row>
    <row r="42" spans="1:89" s="322" customFormat="1" ht="15.75">
      <c r="A42" s="332"/>
      <c r="B42" s="332"/>
      <c r="C42" s="332"/>
      <c r="D42" s="332"/>
      <c r="E42" s="332"/>
      <c r="F42" s="332"/>
      <c r="G42" s="333"/>
      <c r="H42" s="354"/>
      <c r="I42" s="355"/>
      <c r="J42" s="356"/>
      <c r="K42" s="356"/>
      <c r="L42" s="356"/>
      <c r="M42" s="356"/>
      <c r="N42" s="355"/>
      <c r="O42" s="392"/>
      <c r="P42" s="393"/>
      <c r="Q42" s="359"/>
      <c r="R42" s="359"/>
      <c r="S42" s="359"/>
      <c r="T42" s="359"/>
      <c r="U42" s="359"/>
      <c r="V42" s="359"/>
      <c r="W42" s="363"/>
      <c r="X42" s="363"/>
      <c r="Y42" s="363"/>
      <c r="Z42" s="394"/>
      <c r="AA42" s="364"/>
      <c r="AB42" s="369" t="s">
        <v>222</v>
      </c>
      <c r="AC42" s="366"/>
      <c r="AD42" s="366"/>
      <c r="AE42" s="366"/>
      <c r="AF42" s="366"/>
      <c r="AG42" s="366"/>
      <c r="AH42" s="366"/>
      <c r="AI42" s="366"/>
      <c r="AJ42" s="366"/>
      <c r="AK42" s="366"/>
      <c r="AL42" s="366"/>
      <c r="AM42" s="367"/>
      <c r="AN42" s="367"/>
      <c r="AO42" s="367"/>
      <c r="AP42" s="367"/>
      <c r="AQ42" s="367"/>
      <c r="AR42" s="367"/>
      <c r="AS42" s="367"/>
      <c r="AT42" s="367"/>
      <c r="AU42" s="367"/>
      <c r="AV42" s="367"/>
      <c r="AW42" s="367"/>
      <c r="AX42" s="367">
        <f t="shared" si="11"/>
        <v>0</v>
      </c>
      <c r="AY42" s="368">
        <f t="shared" si="10"/>
        <v>0</v>
      </c>
      <c r="AZ42" s="350">
        <f t="shared" si="1"/>
        <v>0</v>
      </c>
      <c r="BA42" s="351">
        <f t="shared" si="2"/>
        <v>0</v>
      </c>
      <c r="BB42" s="351">
        <f t="shared" si="2"/>
        <v>0</v>
      </c>
      <c r="BC42" s="351">
        <f t="shared" si="3"/>
        <v>0</v>
      </c>
      <c r="BD42" s="352">
        <f>+'[2]Metas'!S42:S57-S42</f>
        <v>0</v>
      </c>
      <c r="BE42" s="351">
        <f>+'[2]Metas'!T42:T57-T42</f>
        <v>0</v>
      </c>
      <c r="BF42" s="351">
        <f>+'[2]Metas'!U42:U57-U42</f>
        <v>0</v>
      </c>
      <c r="BG42" s="351">
        <f>+'[2]Metas'!V42:V57-V42</f>
        <v>0</v>
      </c>
      <c r="BH42" s="319"/>
      <c r="BI42" s="319"/>
      <c r="BJ42" s="319"/>
      <c r="BK42" s="353"/>
      <c r="BL42" s="353"/>
      <c r="BM42" s="353"/>
      <c r="BN42" s="353"/>
      <c r="BO42" s="353"/>
      <c r="BP42" s="353"/>
      <c r="BT42" s="319"/>
      <c r="BU42" s="319"/>
      <c r="BV42" s="319"/>
      <c r="BW42" s="319"/>
      <c r="BX42" s="319"/>
      <c r="BY42" s="319"/>
      <c r="BZ42" s="319"/>
      <c r="CA42" s="319"/>
      <c r="CB42" s="319"/>
      <c r="CC42" s="319"/>
      <c r="CD42" s="319"/>
      <c r="CE42" s="319"/>
      <c r="CF42" s="319"/>
      <c r="CG42" s="319"/>
      <c r="CH42" s="319"/>
      <c r="CI42" s="319"/>
      <c r="CJ42" s="319"/>
      <c r="CK42" s="319"/>
    </row>
    <row r="43" spans="1:89" s="322" customFormat="1" ht="15.75">
      <c r="A43" s="332"/>
      <c r="B43" s="332"/>
      <c r="C43" s="332"/>
      <c r="D43" s="332"/>
      <c r="E43" s="332"/>
      <c r="F43" s="332"/>
      <c r="G43" s="333"/>
      <c r="H43" s="354"/>
      <c r="I43" s="355"/>
      <c r="J43" s="356"/>
      <c r="K43" s="356"/>
      <c r="L43" s="356"/>
      <c r="M43" s="356"/>
      <c r="N43" s="355"/>
      <c r="O43" s="392"/>
      <c r="P43" s="393"/>
      <c r="Q43" s="359"/>
      <c r="R43" s="359"/>
      <c r="S43" s="359"/>
      <c r="T43" s="359"/>
      <c r="U43" s="359"/>
      <c r="V43" s="359"/>
      <c r="W43" s="363"/>
      <c r="X43" s="363"/>
      <c r="Y43" s="363"/>
      <c r="Z43" s="394"/>
      <c r="AA43" s="364"/>
      <c r="AB43" s="369" t="s">
        <v>223</v>
      </c>
      <c r="AC43" s="366"/>
      <c r="AD43" s="366"/>
      <c r="AE43" s="366"/>
      <c r="AF43" s="366"/>
      <c r="AG43" s="366"/>
      <c r="AH43" s="366"/>
      <c r="AI43" s="366"/>
      <c r="AJ43" s="366"/>
      <c r="AK43" s="366"/>
      <c r="AL43" s="366"/>
      <c r="AM43" s="367"/>
      <c r="AN43" s="367"/>
      <c r="AO43" s="367"/>
      <c r="AP43" s="367"/>
      <c r="AQ43" s="367"/>
      <c r="AR43" s="367"/>
      <c r="AS43" s="367"/>
      <c r="AT43" s="367"/>
      <c r="AU43" s="367"/>
      <c r="AV43" s="367"/>
      <c r="AW43" s="367"/>
      <c r="AX43" s="367">
        <f t="shared" si="11"/>
        <v>0</v>
      </c>
      <c r="AY43" s="368">
        <f t="shared" si="10"/>
        <v>0</v>
      </c>
      <c r="AZ43" s="350">
        <f t="shared" si="1"/>
        <v>0</v>
      </c>
      <c r="BA43" s="351">
        <f t="shared" si="2"/>
        <v>0</v>
      </c>
      <c r="BB43" s="351">
        <f t="shared" si="2"/>
        <v>0</v>
      </c>
      <c r="BC43" s="351">
        <f t="shared" si="3"/>
        <v>0</v>
      </c>
      <c r="BD43" s="352">
        <f>+'[2]Metas'!S43:S58-S43</f>
        <v>0</v>
      </c>
      <c r="BE43" s="351">
        <f>+'[2]Metas'!T43:T58-T43</f>
        <v>0</v>
      </c>
      <c r="BF43" s="351">
        <f>+'[2]Metas'!U43:U58-U43</f>
        <v>0</v>
      </c>
      <c r="BG43" s="351">
        <f>+'[2]Metas'!V43:V58-V43</f>
        <v>0</v>
      </c>
      <c r="BH43" s="319"/>
      <c r="BI43" s="319"/>
      <c r="BJ43" s="319"/>
      <c r="BK43" s="353"/>
      <c r="BL43" s="353"/>
      <c r="BM43" s="353"/>
      <c r="BN43" s="353"/>
      <c r="BO43" s="353"/>
      <c r="BP43" s="353"/>
      <c r="BT43" s="319"/>
      <c r="BU43" s="319"/>
      <c r="BV43" s="319"/>
      <c r="BW43" s="319"/>
      <c r="BX43" s="319"/>
      <c r="BY43" s="319"/>
      <c r="BZ43" s="319"/>
      <c r="CA43" s="319"/>
      <c r="CB43" s="319"/>
      <c r="CC43" s="319"/>
      <c r="CD43" s="319"/>
      <c r="CE43" s="319"/>
      <c r="CF43" s="319"/>
      <c r="CG43" s="319"/>
      <c r="CH43" s="319"/>
      <c r="CI43" s="319"/>
      <c r="CJ43" s="319"/>
      <c r="CK43" s="319"/>
    </row>
    <row r="44" spans="1:89" s="322" customFormat="1" ht="15.75">
      <c r="A44" s="332"/>
      <c r="B44" s="332"/>
      <c r="C44" s="332"/>
      <c r="D44" s="332"/>
      <c r="E44" s="332"/>
      <c r="F44" s="332"/>
      <c r="G44" s="333"/>
      <c r="H44" s="354"/>
      <c r="I44" s="355"/>
      <c r="J44" s="356"/>
      <c r="K44" s="356"/>
      <c r="L44" s="356"/>
      <c r="M44" s="356"/>
      <c r="N44" s="355"/>
      <c r="O44" s="392"/>
      <c r="P44" s="393"/>
      <c r="Q44" s="359"/>
      <c r="R44" s="359"/>
      <c r="S44" s="359"/>
      <c r="T44" s="359"/>
      <c r="U44" s="359"/>
      <c r="V44" s="359"/>
      <c r="W44" s="363"/>
      <c r="X44" s="363"/>
      <c r="Y44" s="363"/>
      <c r="Z44" s="394"/>
      <c r="AA44" s="364"/>
      <c r="AB44" s="369" t="s">
        <v>224</v>
      </c>
      <c r="AC44" s="366"/>
      <c r="AD44" s="366"/>
      <c r="AE44" s="366"/>
      <c r="AF44" s="366"/>
      <c r="AG44" s="366"/>
      <c r="AH44" s="366"/>
      <c r="AI44" s="366"/>
      <c r="AJ44" s="366"/>
      <c r="AK44" s="366"/>
      <c r="AL44" s="366"/>
      <c r="AM44" s="367"/>
      <c r="AN44" s="367"/>
      <c r="AO44" s="367"/>
      <c r="AP44" s="367"/>
      <c r="AQ44" s="367"/>
      <c r="AR44" s="367"/>
      <c r="AS44" s="367"/>
      <c r="AT44" s="367"/>
      <c r="AU44" s="367"/>
      <c r="AV44" s="367"/>
      <c r="AW44" s="367"/>
      <c r="AX44" s="367">
        <f t="shared" si="11"/>
        <v>0</v>
      </c>
      <c r="AY44" s="368">
        <f t="shared" si="10"/>
        <v>0</v>
      </c>
      <c r="AZ44" s="350">
        <f t="shared" si="1"/>
        <v>0</v>
      </c>
      <c r="BA44" s="351">
        <f t="shared" si="2"/>
        <v>0</v>
      </c>
      <c r="BB44" s="351">
        <f t="shared" si="2"/>
        <v>0</v>
      </c>
      <c r="BC44" s="351">
        <f t="shared" si="3"/>
        <v>0</v>
      </c>
      <c r="BD44" s="352">
        <f>+'[2]Metas'!S44:S59-S44</f>
        <v>0</v>
      </c>
      <c r="BE44" s="351">
        <f>+'[2]Metas'!T44:T59-T44</f>
        <v>0</v>
      </c>
      <c r="BF44" s="351">
        <f>+'[2]Metas'!U44:U59-U44</f>
        <v>0</v>
      </c>
      <c r="BG44" s="351">
        <f>+'[2]Metas'!V44:V59-V44</f>
        <v>0</v>
      </c>
      <c r="BH44" s="319"/>
      <c r="BI44" s="319"/>
      <c r="BJ44" s="319"/>
      <c r="BK44" s="353"/>
      <c r="BL44" s="353"/>
      <c r="BM44" s="353"/>
      <c r="BN44" s="353"/>
      <c r="BO44" s="353"/>
      <c r="BP44" s="353"/>
      <c r="BT44" s="319"/>
      <c r="BU44" s="319"/>
      <c r="BV44" s="319"/>
      <c r="BW44" s="319"/>
      <c r="BX44" s="319"/>
      <c r="BY44" s="319"/>
      <c r="BZ44" s="319"/>
      <c r="CA44" s="319"/>
      <c r="CB44" s="319"/>
      <c r="CC44" s="319"/>
      <c r="CD44" s="319"/>
      <c r="CE44" s="319"/>
      <c r="CF44" s="319"/>
      <c r="CG44" s="319"/>
      <c r="CH44" s="319"/>
      <c r="CI44" s="319"/>
      <c r="CJ44" s="319"/>
      <c r="CK44" s="319"/>
    </row>
    <row r="45" spans="1:89" s="322" customFormat="1" ht="15.75">
      <c r="A45" s="332"/>
      <c r="B45" s="332"/>
      <c r="C45" s="332"/>
      <c r="D45" s="332"/>
      <c r="E45" s="332"/>
      <c r="F45" s="332"/>
      <c r="G45" s="333"/>
      <c r="H45" s="354"/>
      <c r="I45" s="355"/>
      <c r="J45" s="356"/>
      <c r="K45" s="356"/>
      <c r="L45" s="356"/>
      <c r="M45" s="356"/>
      <c r="N45" s="355"/>
      <c r="O45" s="392"/>
      <c r="P45" s="393"/>
      <c r="Q45" s="359"/>
      <c r="R45" s="359"/>
      <c r="S45" s="359"/>
      <c r="T45" s="359"/>
      <c r="U45" s="359"/>
      <c r="V45" s="359"/>
      <c r="W45" s="363"/>
      <c r="X45" s="363"/>
      <c r="Y45" s="363"/>
      <c r="Z45" s="394"/>
      <c r="AA45" s="364"/>
      <c r="AB45" s="369" t="s">
        <v>225</v>
      </c>
      <c r="AC45" s="366"/>
      <c r="AD45" s="366"/>
      <c r="AE45" s="366"/>
      <c r="AF45" s="366"/>
      <c r="AG45" s="366"/>
      <c r="AH45" s="366"/>
      <c r="AI45" s="366"/>
      <c r="AJ45" s="366"/>
      <c r="AK45" s="366"/>
      <c r="AL45" s="366"/>
      <c r="AM45" s="367"/>
      <c r="AN45" s="367"/>
      <c r="AO45" s="367"/>
      <c r="AP45" s="367"/>
      <c r="AQ45" s="367"/>
      <c r="AR45" s="367"/>
      <c r="AS45" s="367"/>
      <c r="AT45" s="367"/>
      <c r="AU45" s="367"/>
      <c r="AV45" s="367"/>
      <c r="AW45" s="367"/>
      <c r="AX45" s="367">
        <f t="shared" si="11"/>
        <v>0</v>
      </c>
      <c r="AY45" s="368">
        <f t="shared" si="10"/>
        <v>0</v>
      </c>
      <c r="AZ45" s="350">
        <f t="shared" si="1"/>
        <v>0</v>
      </c>
      <c r="BA45" s="351">
        <f t="shared" si="2"/>
        <v>0</v>
      </c>
      <c r="BB45" s="351">
        <f t="shared" si="2"/>
        <v>0</v>
      </c>
      <c r="BC45" s="351">
        <f t="shared" si="3"/>
        <v>0</v>
      </c>
      <c r="BD45" s="352">
        <f>+'[2]Metas'!S45:S60-S45</f>
        <v>0</v>
      </c>
      <c r="BE45" s="351">
        <f>+'[2]Metas'!T45:T60-T45</f>
        <v>0</v>
      </c>
      <c r="BF45" s="351">
        <f>+'[2]Metas'!U45:U60-U45</f>
        <v>0</v>
      </c>
      <c r="BG45" s="351">
        <f>+'[2]Metas'!V45:V60-V45</f>
        <v>0</v>
      </c>
      <c r="BH45" s="319"/>
      <c r="BI45" s="319"/>
      <c r="BJ45" s="319"/>
      <c r="BK45" s="353"/>
      <c r="BL45" s="353"/>
      <c r="BM45" s="353"/>
      <c r="BN45" s="353"/>
      <c r="BO45" s="353"/>
      <c r="BP45" s="353"/>
      <c r="BT45" s="319"/>
      <c r="BU45" s="319"/>
      <c r="BV45" s="319"/>
      <c r="BW45" s="319"/>
      <c r="BX45" s="319"/>
      <c r="BY45" s="319"/>
      <c r="BZ45" s="319"/>
      <c r="CA45" s="319"/>
      <c r="CB45" s="319"/>
      <c r="CC45" s="319"/>
      <c r="CD45" s="319"/>
      <c r="CE45" s="319"/>
      <c r="CF45" s="319"/>
      <c r="CG45" s="319"/>
      <c r="CH45" s="319"/>
      <c r="CI45" s="319"/>
      <c r="CJ45" s="319"/>
      <c r="CK45" s="319"/>
    </row>
    <row r="46" spans="1:89" s="322" customFormat="1" ht="15.75">
      <c r="A46" s="332"/>
      <c r="B46" s="332"/>
      <c r="C46" s="332"/>
      <c r="D46" s="332"/>
      <c r="E46" s="332"/>
      <c r="F46" s="332"/>
      <c r="G46" s="333"/>
      <c r="H46" s="354"/>
      <c r="I46" s="355"/>
      <c r="J46" s="356"/>
      <c r="K46" s="356"/>
      <c r="L46" s="356"/>
      <c r="M46" s="356"/>
      <c r="N46" s="355"/>
      <c r="O46" s="392"/>
      <c r="P46" s="393"/>
      <c r="Q46" s="359"/>
      <c r="R46" s="359"/>
      <c r="S46" s="359"/>
      <c r="T46" s="359"/>
      <c r="U46" s="359"/>
      <c r="V46" s="359"/>
      <c r="W46" s="363"/>
      <c r="X46" s="363"/>
      <c r="Y46" s="363"/>
      <c r="Z46" s="394"/>
      <c r="AA46" s="364"/>
      <c r="AB46" s="370" t="s">
        <v>226</v>
      </c>
      <c r="AC46" s="371">
        <f aca="true" t="shared" si="12" ref="AC46:AY46">SUM(AC40:AC45)+IF(AC38=0,AC39,AC38)</f>
        <v>0</v>
      </c>
      <c r="AD46" s="371">
        <f t="shared" si="12"/>
        <v>0</v>
      </c>
      <c r="AE46" s="371"/>
      <c r="AF46" s="371">
        <f t="shared" si="12"/>
        <v>0</v>
      </c>
      <c r="AG46" s="371">
        <f t="shared" si="12"/>
        <v>0</v>
      </c>
      <c r="AH46" s="371"/>
      <c r="AI46" s="371">
        <f t="shared" si="12"/>
        <v>0</v>
      </c>
      <c r="AJ46" s="371">
        <f t="shared" si="12"/>
        <v>0</v>
      </c>
      <c r="AK46" s="371"/>
      <c r="AL46" s="371">
        <f t="shared" si="12"/>
        <v>0</v>
      </c>
      <c r="AM46" s="372">
        <f t="shared" si="12"/>
        <v>0</v>
      </c>
      <c r="AN46" s="372"/>
      <c r="AO46" s="372">
        <f t="shared" si="12"/>
        <v>0</v>
      </c>
      <c r="AP46" s="372">
        <f t="shared" si="12"/>
        <v>0</v>
      </c>
      <c r="AQ46" s="372"/>
      <c r="AR46" s="372">
        <f t="shared" si="12"/>
        <v>0</v>
      </c>
      <c r="AS46" s="372">
        <f t="shared" si="12"/>
        <v>0</v>
      </c>
      <c r="AT46" s="372"/>
      <c r="AU46" s="372">
        <f t="shared" si="12"/>
        <v>0</v>
      </c>
      <c r="AV46" s="372">
        <f t="shared" si="12"/>
        <v>0</v>
      </c>
      <c r="AW46" s="372"/>
      <c r="AX46" s="372">
        <f t="shared" si="12"/>
        <v>0</v>
      </c>
      <c r="AY46" s="373">
        <f t="shared" si="12"/>
        <v>0</v>
      </c>
      <c r="AZ46" s="350">
        <f t="shared" si="1"/>
        <v>0</v>
      </c>
      <c r="BA46" s="351">
        <f t="shared" si="2"/>
        <v>0</v>
      </c>
      <c r="BB46" s="351">
        <f t="shared" si="2"/>
        <v>0</v>
      </c>
      <c r="BC46" s="351">
        <f t="shared" si="3"/>
        <v>0</v>
      </c>
      <c r="BD46" s="352">
        <f>+'[2]Metas'!S46:S61-S46</f>
        <v>0</v>
      </c>
      <c r="BE46" s="351">
        <f>+'[2]Metas'!T46:T61-T46</f>
        <v>0</v>
      </c>
      <c r="BF46" s="351">
        <f>+'[2]Metas'!U46:U61-U46</f>
        <v>0</v>
      </c>
      <c r="BG46" s="351">
        <f>+'[2]Metas'!V46:V61-V46</f>
        <v>0</v>
      </c>
      <c r="BH46" s="319"/>
      <c r="BI46" s="319"/>
      <c r="BJ46" s="319"/>
      <c r="BK46" s="353"/>
      <c r="BL46" s="353"/>
      <c r="BM46" s="353"/>
      <c r="BN46" s="353"/>
      <c r="BO46" s="353"/>
      <c r="BP46" s="353"/>
      <c r="BT46" s="319"/>
      <c r="BU46" s="319"/>
      <c r="BV46" s="319"/>
      <c r="BW46" s="319"/>
      <c r="BX46" s="319"/>
      <c r="BY46" s="319"/>
      <c r="BZ46" s="319"/>
      <c r="CA46" s="319"/>
      <c r="CB46" s="319"/>
      <c r="CC46" s="319"/>
      <c r="CD46" s="319"/>
      <c r="CE46" s="319"/>
      <c r="CF46" s="319"/>
      <c r="CG46" s="319"/>
      <c r="CH46" s="319"/>
      <c r="CI46" s="319"/>
      <c r="CJ46" s="319"/>
      <c r="CK46" s="319"/>
    </row>
    <row r="47" spans="1:89" s="322" customFormat="1" ht="16.5" thickBot="1">
      <c r="A47" s="332"/>
      <c r="B47" s="332"/>
      <c r="C47" s="332"/>
      <c r="D47" s="332"/>
      <c r="E47" s="332"/>
      <c r="F47" s="332"/>
      <c r="G47" s="333"/>
      <c r="H47" s="374"/>
      <c r="I47" s="375"/>
      <c r="J47" s="376"/>
      <c r="K47" s="376"/>
      <c r="L47" s="376"/>
      <c r="M47" s="376"/>
      <c r="N47" s="375"/>
      <c r="O47" s="395"/>
      <c r="P47" s="396"/>
      <c r="Q47" s="379"/>
      <c r="R47" s="379"/>
      <c r="S47" s="379"/>
      <c r="T47" s="379"/>
      <c r="U47" s="379"/>
      <c r="V47" s="379"/>
      <c r="W47" s="383"/>
      <c r="X47" s="383"/>
      <c r="Y47" s="383"/>
      <c r="Z47" s="397"/>
      <c r="AA47" s="384"/>
      <c r="AB47" s="385" t="s">
        <v>227</v>
      </c>
      <c r="AC47" s="386"/>
      <c r="AD47" s="386"/>
      <c r="AE47" s="386"/>
      <c r="AF47" s="386"/>
      <c r="AG47" s="386"/>
      <c r="AH47" s="386"/>
      <c r="AI47" s="386"/>
      <c r="AJ47" s="386"/>
      <c r="AK47" s="386"/>
      <c r="AL47" s="386"/>
      <c r="AM47" s="387"/>
      <c r="AN47" s="387"/>
      <c r="AO47" s="387"/>
      <c r="AP47" s="387"/>
      <c r="AQ47" s="387"/>
      <c r="AR47" s="387"/>
      <c r="AS47" s="387"/>
      <c r="AT47" s="387"/>
      <c r="AU47" s="387"/>
      <c r="AV47" s="387"/>
      <c r="AW47" s="387"/>
      <c r="AX47" s="387">
        <f aca="true" t="shared" si="13" ref="AX47:AY53">+AC47+AF47+AI47+AL47+AO47+AR47+AU47</f>
        <v>0</v>
      </c>
      <c r="AY47" s="388">
        <f t="shared" si="13"/>
        <v>0</v>
      </c>
      <c r="AZ47" s="350">
        <f t="shared" si="1"/>
        <v>0</v>
      </c>
      <c r="BA47" s="351">
        <f t="shared" si="2"/>
        <v>0</v>
      </c>
      <c r="BB47" s="351">
        <f t="shared" si="2"/>
        <v>0</v>
      </c>
      <c r="BC47" s="351">
        <f t="shared" si="3"/>
        <v>0</v>
      </c>
      <c r="BD47" s="352">
        <f>+'[2]Metas'!S47:S62-S47</f>
        <v>0</v>
      </c>
      <c r="BE47" s="351">
        <f>+'[2]Metas'!T47:T62-T47</f>
        <v>0</v>
      </c>
      <c r="BF47" s="351">
        <f>+'[2]Metas'!U47:U62-U47</f>
        <v>0</v>
      </c>
      <c r="BG47" s="351">
        <f>+'[2]Metas'!V47:V62-V47</f>
        <v>0</v>
      </c>
      <c r="BH47" s="319"/>
      <c r="BI47" s="319"/>
      <c r="BJ47" s="319"/>
      <c r="BK47" s="353"/>
      <c r="BL47" s="353"/>
      <c r="BM47" s="353"/>
      <c r="BN47" s="353"/>
      <c r="BO47" s="353"/>
      <c r="BP47" s="353"/>
      <c r="BT47" s="319"/>
      <c r="BU47" s="319"/>
      <c r="BV47" s="319"/>
      <c r="BW47" s="319"/>
      <c r="BX47" s="319"/>
      <c r="BY47" s="319"/>
      <c r="BZ47" s="319"/>
      <c r="CA47" s="319"/>
      <c r="CB47" s="319"/>
      <c r="CC47" s="319"/>
      <c r="CD47" s="319"/>
      <c r="CE47" s="319"/>
      <c r="CF47" s="319"/>
      <c r="CG47" s="319"/>
      <c r="CH47" s="319"/>
      <c r="CI47" s="319"/>
      <c r="CJ47" s="319"/>
      <c r="CK47" s="319"/>
    </row>
    <row r="48" spans="1:89" s="322" customFormat="1" ht="36" customHeight="1">
      <c r="A48" s="332" t="s">
        <v>235</v>
      </c>
      <c r="B48" s="332" t="s">
        <v>236</v>
      </c>
      <c r="C48" s="332" t="s">
        <v>206</v>
      </c>
      <c r="D48" s="332" t="s">
        <v>207</v>
      </c>
      <c r="E48" s="332" t="s">
        <v>208</v>
      </c>
      <c r="F48" s="332" t="s">
        <v>139</v>
      </c>
      <c r="G48" s="333">
        <v>7</v>
      </c>
      <c r="H48" s="334">
        <v>881</v>
      </c>
      <c r="I48" s="335" t="s">
        <v>43</v>
      </c>
      <c r="J48" s="337"/>
      <c r="K48" s="337" t="s">
        <v>63</v>
      </c>
      <c r="L48" s="398"/>
      <c r="M48" s="337" t="s">
        <v>137</v>
      </c>
      <c r="N48" s="335" t="s">
        <v>237</v>
      </c>
      <c r="O48" s="399">
        <v>0.9</v>
      </c>
      <c r="P48" s="339">
        <v>0.835</v>
      </c>
      <c r="Q48" s="340">
        <f>SUMIF('Actividades inversión 881'!$B$14:$B$41,'Metas inversión 881'!$B48,'Actividades inversión 881'!M$14:M$41)</f>
        <v>59482535000</v>
      </c>
      <c r="R48" s="340">
        <f>SUMIF('Actividades inversión 881'!$B$14:$B$41,'Metas inversión 881'!$B48,'Actividades inversión 881'!N$14:N$41)</f>
        <v>57482535000</v>
      </c>
      <c r="S48" s="340">
        <f>SUMIF('Actividades inversión 881'!$B$14:$B$41,'Metas inversión 881'!$B48,'Actividades inversión 881'!O$14:O$41)</f>
        <v>38078374653</v>
      </c>
      <c r="T48" s="340">
        <f>SUMIF('Actividades inversión 881'!$B$14:$B$41,'Metas inversión 881'!$B48,'Actividades inversión 881'!P$14:P$41)</f>
        <v>4334928500</v>
      </c>
      <c r="U48" s="340">
        <f>SUMIF('Actividades inversión 881'!$B$14:$B$41,'Metas inversión 881'!$B48,'Actividades inversión 881'!Q$14:Q$41)</f>
        <v>20919197033</v>
      </c>
      <c r="V48" s="340">
        <f>SUMIF('Actividades inversión 881'!$B$14:$B$41,'Metas inversión 881'!$B48,'Actividades inversión 881'!R$14:R$41)</f>
        <v>13643540515</v>
      </c>
      <c r="W48" s="391" t="s">
        <v>238</v>
      </c>
      <c r="X48" s="400" t="s">
        <v>158</v>
      </c>
      <c r="Y48" s="400" t="s">
        <v>159</v>
      </c>
      <c r="Z48" s="401" t="s">
        <v>239</v>
      </c>
      <c r="AA48" s="402"/>
      <c r="AB48" s="346" t="s">
        <v>212</v>
      </c>
      <c r="AC48" s="347"/>
      <c r="AD48" s="347"/>
      <c r="AE48" s="347"/>
      <c r="AF48" s="347"/>
      <c r="AG48" s="347"/>
      <c r="AH48" s="347"/>
      <c r="AI48" s="347"/>
      <c r="AJ48" s="347"/>
      <c r="AK48" s="347"/>
      <c r="AL48" s="347"/>
      <c r="AM48" s="348"/>
      <c r="AN48" s="348"/>
      <c r="AO48" s="348"/>
      <c r="AP48" s="348"/>
      <c r="AQ48" s="348"/>
      <c r="AR48" s="348"/>
      <c r="AS48" s="348"/>
      <c r="AT48" s="348"/>
      <c r="AU48" s="348"/>
      <c r="AV48" s="348"/>
      <c r="AW48" s="348"/>
      <c r="AX48" s="348">
        <f t="shared" si="13"/>
        <v>0</v>
      </c>
      <c r="AY48" s="349">
        <f t="shared" si="13"/>
        <v>0</v>
      </c>
      <c r="AZ48" s="350">
        <f t="shared" si="1"/>
        <v>0</v>
      </c>
      <c r="BA48" s="351">
        <f t="shared" si="2"/>
        <v>19404160347</v>
      </c>
      <c r="BB48" s="351">
        <f t="shared" si="2"/>
        <v>33743446153</v>
      </c>
      <c r="BC48" s="351">
        <f t="shared" si="3"/>
        <v>7275656518</v>
      </c>
      <c r="BD48" s="352">
        <f>+'[2]Metas'!S48:S63-S48</f>
        <v>-8215154046</v>
      </c>
      <c r="BE48" s="351">
        <f>+'[2]Metas'!T48:T63-T48</f>
        <v>-3499526105</v>
      </c>
      <c r="BF48" s="351">
        <f>+'[2]Metas'!U48:U63-U48</f>
        <v>2780889456</v>
      </c>
      <c r="BG48" s="351">
        <f>+'[2]Metas'!V48:V63-V48</f>
        <v>3850479138</v>
      </c>
      <c r="BH48" s="319"/>
      <c r="BI48" s="319"/>
      <c r="BJ48" s="319"/>
      <c r="BK48" s="353">
        <f>+'[1]99-METROPOLITANO'!N46</f>
        <v>59482535000</v>
      </c>
      <c r="BL48" s="353">
        <f>+'[1]99-METROPOLITANO'!O46</f>
        <v>57482535000</v>
      </c>
      <c r="BM48" s="353">
        <f>+'[1]99-METROPOLITANO'!P46</f>
        <v>38078374653</v>
      </c>
      <c r="BN48" s="353">
        <f>+'[1]99-METROPOLITANO'!Q46</f>
        <v>4334928500</v>
      </c>
      <c r="BO48" s="353">
        <f>+'[1]99-METROPOLITANO'!R46</f>
        <v>20919197033</v>
      </c>
      <c r="BP48" s="353">
        <f>+'[1]99-METROPOLITANO'!S46</f>
        <v>13643540515</v>
      </c>
      <c r="BT48" s="319"/>
      <c r="BU48" s="319"/>
      <c r="BV48" s="319"/>
      <c r="BW48" s="319"/>
      <c r="BX48" s="319"/>
      <c r="BY48" s="319"/>
      <c r="BZ48" s="319"/>
      <c r="CA48" s="319"/>
      <c r="CB48" s="319"/>
      <c r="CC48" s="319"/>
      <c r="CD48" s="319"/>
      <c r="CE48" s="319"/>
      <c r="CF48" s="319"/>
      <c r="CG48" s="319"/>
      <c r="CH48" s="319"/>
      <c r="CI48" s="319"/>
      <c r="CJ48" s="319"/>
      <c r="CK48" s="319"/>
    </row>
    <row r="49" spans="1:89" s="322" customFormat="1" ht="15.75">
      <c r="A49" s="332"/>
      <c r="B49" s="332"/>
      <c r="C49" s="332"/>
      <c r="D49" s="332"/>
      <c r="E49" s="332"/>
      <c r="F49" s="332"/>
      <c r="G49" s="333"/>
      <c r="H49" s="354"/>
      <c r="I49" s="355"/>
      <c r="J49" s="356"/>
      <c r="K49" s="356"/>
      <c r="L49" s="403"/>
      <c r="M49" s="356"/>
      <c r="N49" s="355"/>
      <c r="O49" s="404"/>
      <c r="P49" s="358"/>
      <c r="Q49" s="359"/>
      <c r="R49" s="359"/>
      <c r="S49" s="359"/>
      <c r="T49" s="359"/>
      <c r="U49" s="359"/>
      <c r="V49" s="359"/>
      <c r="W49" s="394"/>
      <c r="X49" s="405"/>
      <c r="Y49" s="405"/>
      <c r="Z49" s="406"/>
      <c r="AA49" s="407"/>
      <c r="AB49" s="365" t="s">
        <v>213</v>
      </c>
      <c r="AC49" s="366"/>
      <c r="AD49" s="366"/>
      <c r="AE49" s="366"/>
      <c r="AF49" s="366"/>
      <c r="AG49" s="366"/>
      <c r="AH49" s="366"/>
      <c r="AI49" s="366"/>
      <c r="AJ49" s="366"/>
      <c r="AK49" s="366"/>
      <c r="AL49" s="366"/>
      <c r="AM49" s="367"/>
      <c r="AN49" s="367"/>
      <c r="AO49" s="367"/>
      <c r="AP49" s="367"/>
      <c r="AQ49" s="367"/>
      <c r="AR49" s="367"/>
      <c r="AS49" s="367"/>
      <c r="AT49" s="367"/>
      <c r="AU49" s="367"/>
      <c r="AV49" s="367"/>
      <c r="AW49" s="367"/>
      <c r="AX49" s="367">
        <f t="shared" si="13"/>
        <v>0</v>
      </c>
      <c r="AY49" s="368">
        <f t="shared" si="13"/>
        <v>0</v>
      </c>
      <c r="AZ49" s="350">
        <f t="shared" si="1"/>
        <v>0</v>
      </c>
      <c r="BA49" s="351">
        <f t="shared" si="2"/>
        <v>0</v>
      </c>
      <c r="BB49" s="351">
        <f t="shared" si="2"/>
        <v>0</v>
      </c>
      <c r="BC49" s="351">
        <f t="shared" si="3"/>
        <v>0</v>
      </c>
      <c r="BD49" s="352">
        <f>+'[2]Metas'!S49:S64-S49</f>
        <v>0</v>
      </c>
      <c r="BE49" s="351">
        <f>+'[2]Metas'!T49:T64-T49</f>
        <v>0</v>
      </c>
      <c r="BF49" s="351">
        <f>+'[2]Metas'!U49:U64-U49</f>
        <v>0</v>
      </c>
      <c r="BG49" s="351">
        <f>+'[2]Metas'!V49:V64-V49</f>
        <v>0</v>
      </c>
      <c r="BH49" s="319"/>
      <c r="BI49" s="319"/>
      <c r="BJ49" s="319"/>
      <c r="BK49" s="353"/>
      <c r="BL49" s="353"/>
      <c r="BM49" s="353"/>
      <c r="BN49" s="353"/>
      <c r="BO49" s="353"/>
      <c r="BP49" s="353"/>
      <c r="BT49" s="319"/>
      <c r="BU49" s="319"/>
      <c r="BV49" s="319"/>
      <c r="BW49" s="319"/>
      <c r="BX49" s="319"/>
      <c r="BY49" s="319"/>
      <c r="BZ49" s="319"/>
      <c r="CA49" s="319"/>
      <c r="CB49" s="319"/>
      <c r="CC49" s="319"/>
      <c r="CD49" s="319"/>
      <c r="CE49" s="319"/>
      <c r="CF49" s="319"/>
      <c r="CG49" s="319"/>
      <c r="CH49" s="319"/>
      <c r="CI49" s="319"/>
      <c r="CJ49" s="319"/>
      <c r="CK49" s="319"/>
    </row>
    <row r="50" spans="1:89" s="322" customFormat="1" ht="15.75">
      <c r="A50" s="332"/>
      <c r="B50" s="332"/>
      <c r="C50" s="332"/>
      <c r="D50" s="332"/>
      <c r="E50" s="332"/>
      <c r="F50" s="332"/>
      <c r="G50" s="333"/>
      <c r="H50" s="354"/>
      <c r="I50" s="355"/>
      <c r="J50" s="356"/>
      <c r="K50" s="356"/>
      <c r="L50" s="403"/>
      <c r="M50" s="356"/>
      <c r="N50" s="355"/>
      <c r="O50" s="404"/>
      <c r="P50" s="358"/>
      <c r="Q50" s="359"/>
      <c r="R50" s="359"/>
      <c r="S50" s="359"/>
      <c r="T50" s="359"/>
      <c r="U50" s="359"/>
      <c r="V50" s="359"/>
      <c r="W50" s="394"/>
      <c r="X50" s="405"/>
      <c r="Y50" s="405"/>
      <c r="Z50" s="406"/>
      <c r="AA50" s="407"/>
      <c r="AB50" s="365" t="s">
        <v>214</v>
      </c>
      <c r="AC50" s="366"/>
      <c r="AD50" s="366"/>
      <c r="AE50" s="366"/>
      <c r="AF50" s="366"/>
      <c r="AG50" s="366"/>
      <c r="AH50" s="366"/>
      <c r="AI50" s="366"/>
      <c r="AJ50" s="366"/>
      <c r="AK50" s="366"/>
      <c r="AL50" s="366"/>
      <c r="AM50" s="367"/>
      <c r="AN50" s="367"/>
      <c r="AO50" s="367"/>
      <c r="AP50" s="367"/>
      <c r="AQ50" s="367"/>
      <c r="AR50" s="367"/>
      <c r="AS50" s="367"/>
      <c r="AT50" s="367"/>
      <c r="AU50" s="367"/>
      <c r="AV50" s="367"/>
      <c r="AW50" s="367"/>
      <c r="AX50" s="367">
        <f t="shared" si="13"/>
        <v>0</v>
      </c>
      <c r="AY50" s="368">
        <f t="shared" si="13"/>
        <v>0</v>
      </c>
      <c r="AZ50" s="350">
        <f t="shared" si="1"/>
        <v>0</v>
      </c>
      <c r="BA50" s="351">
        <f t="shared" si="2"/>
        <v>0</v>
      </c>
      <c r="BB50" s="351">
        <f t="shared" si="2"/>
        <v>0</v>
      </c>
      <c r="BC50" s="351">
        <f t="shared" si="3"/>
        <v>0</v>
      </c>
      <c r="BD50" s="352">
        <f>+'[2]Metas'!S50:S65-S50</f>
        <v>0</v>
      </c>
      <c r="BE50" s="351">
        <f>+'[2]Metas'!T50:T65-T50</f>
        <v>0</v>
      </c>
      <c r="BF50" s="351">
        <f>+'[2]Metas'!U50:U65-U50</f>
        <v>0</v>
      </c>
      <c r="BG50" s="351">
        <f>+'[2]Metas'!V50:V65-V50</f>
        <v>0</v>
      </c>
      <c r="BH50" s="319"/>
      <c r="BI50" s="319"/>
      <c r="BJ50" s="319"/>
      <c r="BK50" s="353"/>
      <c r="BL50" s="353"/>
      <c r="BM50" s="353"/>
      <c r="BN50" s="353"/>
      <c r="BO50" s="353"/>
      <c r="BP50" s="353"/>
      <c r="BT50" s="319"/>
      <c r="BU50" s="319"/>
      <c r="BV50" s="319"/>
      <c r="BW50" s="319"/>
      <c r="BX50" s="319"/>
      <c r="BY50" s="319"/>
      <c r="BZ50" s="319"/>
      <c r="CA50" s="319"/>
      <c r="CB50" s="319"/>
      <c r="CC50" s="319"/>
      <c r="CD50" s="319"/>
      <c r="CE50" s="319"/>
      <c r="CF50" s="319"/>
      <c r="CG50" s="319"/>
      <c r="CH50" s="319"/>
      <c r="CI50" s="319"/>
      <c r="CJ50" s="319"/>
      <c r="CK50" s="319"/>
    </row>
    <row r="51" spans="1:89" s="322" customFormat="1" ht="15.75">
      <c r="A51" s="332"/>
      <c r="B51" s="332"/>
      <c r="C51" s="332"/>
      <c r="D51" s="332"/>
      <c r="E51" s="332"/>
      <c r="F51" s="332"/>
      <c r="G51" s="333"/>
      <c r="H51" s="354"/>
      <c r="I51" s="355"/>
      <c r="J51" s="356"/>
      <c r="K51" s="356"/>
      <c r="L51" s="403"/>
      <c r="M51" s="356"/>
      <c r="N51" s="355"/>
      <c r="O51" s="404"/>
      <c r="P51" s="358"/>
      <c r="Q51" s="359"/>
      <c r="R51" s="359"/>
      <c r="S51" s="359"/>
      <c r="T51" s="359"/>
      <c r="U51" s="359"/>
      <c r="V51" s="359"/>
      <c r="W51" s="394"/>
      <c r="X51" s="405"/>
      <c r="Y51" s="405"/>
      <c r="Z51" s="406"/>
      <c r="AA51" s="407"/>
      <c r="AB51" s="365" t="s">
        <v>215</v>
      </c>
      <c r="AC51" s="366"/>
      <c r="AD51" s="366"/>
      <c r="AE51" s="366"/>
      <c r="AF51" s="366"/>
      <c r="AG51" s="366"/>
      <c r="AH51" s="366"/>
      <c r="AI51" s="366"/>
      <c r="AJ51" s="366"/>
      <c r="AK51" s="366"/>
      <c r="AL51" s="366"/>
      <c r="AM51" s="367"/>
      <c r="AN51" s="367"/>
      <c r="AO51" s="367"/>
      <c r="AP51" s="367"/>
      <c r="AQ51" s="367"/>
      <c r="AR51" s="367"/>
      <c r="AS51" s="367"/>
      <c r="AT51" s="367"/>
      <c r="AU51" s="367"/>
      <c r="AV51" s="367"/>
      <c r="AW51" s="367"/>
      <c r="AX51" s="367">
        <f t="shared" si="13"/>
        <v>0</v>
      </c>
      <c r="AY51" s="368">
        <f t="shared" si="13"/>
        <v>0</v>
      </c>
      <c r="AZ51" s="350">
        <f t="shared" si="1"/>
        <v>0</v>
      </c>
      <c r="BA51" s="351">
        <f t="shared" si="2"/>
        <v>0</v>
      </c>
      <c r="BB51" s="351">
        <f t="shared" si="2"/>
        <v>0</v>
      </c>
      <c r="BC51" s="351">
        <f t="shared" si="3"/>
        <v>0</v>
      </c>
      <c r="BD51" s="352">
        <f>+'[2]Metas'!S51:S66-S51</f>
        <v>0</v>
      </c>
      <c r="BE51" s="351">
        <f>+'[2]Metas'!T51:T66-T51</f>
        <v>0</v>
      </c>
      <c r="BF51" s="351">
        <f>+'[2]Metas'!U51:U66-U51</f>
        <v>0</v>
      </c>
      <c r="BG51" s="351">
        <f>+'[2]Metas'!V51:V66-V51</f>
        <v>0</v>
      </c>
      <c r="BH51" s="319"/>
      <c r="BI51" s="319"/>
      <c r="BJ51" s="319"/>
      <c r="BK51" s="353"/>
      <c r="BL51" s="353"/>
      <c r="BM51" s="353"/>
      <c r="BN51" s="353"/>
      <c r="BO51" s="353"/>
      <c r="BP51" s="353"/>
      <c r="BT51" s="319"/>
      <c r="BU51" s="319"/>
      <c r="BV51" s="319"/>
      <c r="BW51" s="319"/>
      <c r="BX51" s="319"/>
      <c r="BY51" s="319"/>
      <c r="BZ51" s="319"/>
      <c r="CA51" s="319"/>
      <c r="CB51" s="319"/>
      <c r="CC51" s="319"/>
      <c r="CD51" s="319"/>
      <c r="CE51" s="319"/>
      <c r="CF51" s="319"/>
      <c r="CG51" s="319"/>
      <c r="CH51" s="319"/>
      <c r="CI51" s="319"/>
      <c r="CJ51" s="319"/>
      <c r="CK51" s="319"/>
    </row>
    <row r="52" spans="1:89" s="322" customFormat="1" ht="15.75">
      <c r="A52" s="332"/>
      <c r="B52" s="332"/>
      <c r="C52" s="332"/>
      <c r="D52" s="332"/>
      <c r="E52" s="332"/>
      <c r="F52" s="332"/>
      <c r="G52" s="333"/>
      <c r="H52" s="354"/>
      <c r="I52" s="355"/>
      <c r="J52" s="356"/>
      <c r="K52" s="356"/>
      <c r="L52" s="403"/>
      <c r="M52" s="356"/>
      <c r="N52" s="355"/>
      <c r="O52" s="404"/>
      <c r="P52" s="358"/>
      <c r="Q52" s="359"/>
      <c r="R52" s="359"/>
      <c r="S52" s="359"/>
      <c r="T52" s="359"/>
      <c r="U52" s="359"/>
      <c r="V52" s="359"/>
      <c r="W52" s="394"/>
      <c r="X52" s="405"/>
      <c r="Y52" s="405"/>
      <c r="Z52" s="406"/>
      <c r="AA52" s="407"/>
      <c r="AB52" s="365" t="s">
        <v>216</v>
      </c>
      <c r="AC52" s="366"/>
      <c r="AD52" s="366"/>
      <c r="AE52" s="366"/>
      <c r="AF52" s="366"/>
      <c r="AG52" s="366"/>
      <c r="AH52" s="366"/>
      <c r="AI52" s="366"/>
      <c r="AJ52" s="366"/>
      <c r="AK52" s="366"/>
      <c r="AL52" s="366"/>
      <c r="AM52" s="367"/>
      <c r="AN52" s="367"/>
      <c r="AO52" s="367"/>
      <c r="AP52" s="367"/>
      <c r="AQ52" s="367"/>
      <c r="AR52" s="367"/>
      <c r="AS52" s="367"/>
      <c r="AT52" s="367"/>
      <c r="AU52" s="367"/>
      <c r="AV52" s="367"/>
      <c r="AW52" s="367"/>
      <c r="AX52" s="367">
        <f t="shared" si="13"/>
        <v>0</v>
      </c>
      <c r="AY52" s="368">
        <f t="shared" si="13"/>
        <v>0</v>
      </c>
      <c r="AZ52" s="350">
        <f t="shared" si="1"/>
        <v>0</v>
      </c>
      <c r="BA52" s="351">
        <f t="shared" si="2"/>
        <v>0</v>
      </c>
      <c r="BB52" s="351">
        <f t="shared" si="2"/>
        <v>0</v>
      </c>
      <c r="BC52" s="351">
        <f t="shared" si="3"/>
        <v>0</v>
      </c>
      <c r="BD52" s="352">
        <f>+'[2]Metas'!S52:S67-S52</f>
        <v>0</v>
      </c>
      <c r="BE52" s="351">
        <f>+'[2]Metas'!T52:T67-T52</f>
        <v>0</v>
      </c>
      <c r="BF52" s="351">
        <f>+'[2]Metas'!U52:U67-U52</f>
        <v>0</v>
      </c>
      <c r="BG52" s="351">
        <f>+'[2]Metas'!V52:V67-V52</f>
        <v>0</v>
      </c>
      <c r="BH52" s="319"/>
      <c r="BI52" s="319"/>
      <c r="BJ52" s="319"/>
      <c r="BK52" s="353"/>
      <c r="BL52" s="353"/>
      <c r="BM52" s="353"/>
      <c r="BN52" s="353"/>
      <c r="BO52" s="353"/>
      <c r="BP52" s="353"/>
      <c r="BT52" s="319"/>
      <c r="BU52" s="319"/>
      <c r="BV52" s="319"/>
      <c r="BW52" s="319"/>
      <c r="BX52" s="319"/>
      <c r="BY52" s="319"/>
      <c r="BZ52" s="319"/>
      <c r="CA52" s="319"/>
      <c r="CB52" s="319"/>
      <c r="CC52" s="319"/>
      <c r="CD52" s="319"/>
      <c r="CE52" s="319"/>
      <c r="CF52" s="319"/>
      <c r="CG52" s="319"/>
      <c r="CH52" s="319"/>
      <c r="CI52" s="319"/>
      <c r="CJ52" s="319"/>
      <c r="CK52" s="319"/>
    </row>
    <row r="53" spans="1:89" s="322" customFormat="1" ht="15.75">
      <c r="A53" s="332"/>
      <c r="B53" s="332"/>
      <c r="C53" s="332"/>
      <c r="D53" s="332"/>
      <c r="E53" s="332"/>
      <c r="F53" s="332"/>
      <c r="G53" s="333"/>
      <c r="H53" s="354"/>
      <c r="I53" s="355"/>
      <c r="J53" s="356"/>
      <c r="K53" s="356"/>
      <c r="L53" s="403"/>
      <c r="M53" s="356"/>
      <c r="N53" s="355"/>
      <c r="O53" s="404"/>
      <c r="P53" s="358"/>
      <c r="Q53" s="359"/>
      <c r="R53" s="359"/>
      <c r="S53" s="359"/>
      <c r="T53" s="359"/>
      <c r="U53" s="359"/>
      <c r="V53" s="359"/>
      <c r="W53" s="394"/>
      <c r="X53" s="405"/>
      <c r="Y53" s="405"/>
      <c r="Z53" s="406"/>
      <c r="AA53" s="407"/>
      <c r="AB53" s="369" t="s">
        <v>217</v>
      </c>
      <c r="AC53" s="366"/>
      <c r="AD53" s="366"/>
      <c r="AE53" s="366"/>
      <c r="AF53" s="366"/>
      <c r="AG53" s="366"/>
      <c r="AH53" s="366"/>
      <c r="AI53" s="366"/>
      <c r="AJ53" s="366"/>
      <c r="AK53" s="366"/>
      <c r="AL53" s="366"/>
      <c r="AM53" s="367"/>
      <c r="AN53" s="367"/>
      <c r="AO53" s="367"/>
      <c r="AP53" s="367"/>
      <c r="AQ53" s="367"/>
      <c r="AR53" s="367"/>
      <c r="AS53" s="367"/>
      <c r="AT53" s="367"/>
      <c r="AU53" s="367"/>
      <c r="AV53" s="367"/>
      <c r="AW53" s="367"/>
      <c r="AX53" s="367">
        <f t="shared" si="13"/>
        <v>0</v>
      </c>
      <c r="AY53" s="368">
        <f t="shared" si="13"/>
        <v>0</v>
      </c>
      <c r="AZ53" s="350">
        <f t="shared" si="1"/>
        <v>0</v>
      </c>
      <c r="BA53" s="351">
        <f t="shared" si="2"/>
        <v>0</v>
      </c>
      <c r="BB53" s="351">
        <f t="shared" si="2"/>
        <v>0</v>
      </c>
      <c r="BC53" s="351">
        <f t="shared" si="3"/>
        <v>0</v>
      </c>
      <c r="BD53" s="352">
        <f>+'[2]Metas'!S53:S68-S53</f>
        <v>0</v>
      </c>
      <c r="BE53" s="351">
        <f>+'[2]Metas'!T53:T68-T53</f>
        <v>0</v>
      </c>
      <c r="BF53" s="351">
        <f>+'[2]Metas'!U53:U68-U53</f>
        <v>0</v>
      </c>
      <c r="BG53" s="351">
        <f>+'[2]Metas'!V53:V68-V53</f>
        <v>0</v>
      </c>
      <c r="BH53" s="319"/>
      <c r="BI53" s="319"/>
      <c r="BJ53" s="319"/>
      <c r="BK53" s="353"/>
      <c r="BL53" s="353"/>
      <c r="BM53" s="353"/>
      <c r="BN53" s="353"/>
      <c r="BO53" s="353"/>
      <c r="BP53" s="353"/>
      <c r="BT53" s="319"/>
      <c r="BU53" s="319"/>
      <c r="BV53" s="319"/>
      <c r="BW53" s="319"/>
      <c r="BX53" s="319"/>
      <c r="BY53" s="319"/>
      <c r="BZ53" s="319"/>
      <c r="CA53" s="319"/>
      <c r="CB53" s="319"/>
      <c r="CC53" s="319"/>
      <c r="CD53" s="319"/>
      <c r="CE53" s="319"/>
      <c r="CF53" s="319"/>
      <c r="CG53" s="319"/>
      <c r="CH53" s="319"/>
      <c r="CI53" s="319"/>
      <c r="CJ53" s="319"/>
      <c r="CK53" s="319"/>
    </row>
    <row r="54" spans="1:89" s="322" customFormat="1" ht="15.75">
      <c r="A54" s="332"/>
      <c r="B54" s="332"/>
      <c r="C54" s="332"/>
      <c r="D54" s="332"/>
      <c r="E54" s="332"/>
      <c r="F54" s="332"/>
      <c r="G54" s="333"/>
      <c r="H54" s="354"/>
      <c r="I54" s="355"/>
      <c r="J54" s="356"/>
      <c r="K54" s="356"/>
      <c r="L54" s="403"/>
      <c r="M54" s="356"/>
      <c r="N54" s="355"/>
      <c r="O54" s="404"/>
      <c r="P54" s="358"/>
      <c r="Q54" s="359"/>
      <c r="R54" s="359"/>
      <c r="S54" s="359"/>
      <c r="T54" s="359"/>
      <c r="U54" s="359"/>
      <c r="V54" s="359"/>
      <c r="W54" s="394"/>
      <c r="X54" s="405"/>
      <c r="Y54" s="405"/>
      <c r="Z54" s="406"/>
      <c r="AA54" s="407"/>
      <c r="AB54" s="370" t="s">
        <v>218</v>
      </c>
      <c r="AC54" s="371">
        <f aca="true" t="shared" si="14" ref="AC54:AY54">SUM(AC48:AC53)</f>
        <v>0</v>
      </c>
      <c r="AD54" s="371">
        <f t="shared" si="14"/>
        <v>0</v>
      </c>
      <c r="AE54" s="371"/>
      <c r="AF54" s="371">
        <f t="shared" si="14"/>
        <v>0</v>
      </c>
      <c r="AG54" s="371">
        <f t="shared" si="14"/>
        <v>0</v>
      </c>
      <c r="AH54" s="371"/>
      <c r="AI54" s="371">
        <f t="shared" si="14"/>
        <v>0</v>
      </c>
      <c r="AJ54" s="371">
        <f t="shared" si="14"/>
        <v>0</v>
      </c>
      <c r="AK54" s="371"/>
      <c r="AL54" s="371">
        <f t="shared" si="14"/>
        <v>0</v>
      </c>
      <c r="AM54" s="372">
        <f t="shared" si="14"/>
        <v>0</v>
      </c>
      <c r="AN54" s="372"/>
      <c r="AO54" s="372">
        <f t="shared" si="14"/>
        <v>0</v>
      </c>
      <c r="AP54" s="372">
        <f t="shared" si="14"/>
        <v>0</v>
      </c>
      <c r="AQ54" s="372"/>
      <c r="AR54" s="372">
        <f t="shared" si="14"/>
        <v>0</v>
      </c>
      <c r="AS54" s="372">
        <f t="shared" si="14"/>
        <v>0</v>
      </c>
      <c r="AT54" s="372"/>
      <c r="AU54" s="372">
        <f t="shared" si="14"/>
        <v>0</v>
      </c>
      <c r="AV54" s="372">
        <f t="shared" si="14"/>
        <v>0</v>
      </c>
      <c r="AW54" s="372"/>
      <c r="AX54" s="372">
        <f t="shared" si="14"/>
        <v>0</v>
      </c>
      <c r="AY54" s="373">
        <f t="shared" si="14"/>
        <v>0</v>
      </c>
      <c r="AZ54" s="350">
        <f t="shared" si="1"/>
        <v>0</v>
      </c>
      <c r="BA54" s="351">
        <f t="shared" si="2"/>
        <v>0</v>
      </c>
      <c r="BB54" s="351">
        <f t="shared" si="2"/>
        <v>0</v>
      </c>
      <c r="BC54" s="351">
        <f t="shared" si="3"/>
        <v>0</v>
      </c>
      <c r="BD54" s="352">
        <f>+'[2]Metas'!S54:S69-S54</f>
        <v>0</v>
      </c>
      <c r="BE54" s="351">
        <f>+'[2]Metas'!T54:T69-T54</f>
        <v>0</v>
      </c>
      <c r="BF54" s="351">
        <f>+'[2]Metas'!U54:U69-U54</f>
        <v>0</v>
      </c>
      <c r="BG54" s="351">
        <f>+'[2]Metas'!V54:V69-V54</f>
        <v>0</v>
      </c>
      <c r="BH54" s="319"/>
      <c r="BI54" s="319"/>
      <c r="BJ54" s="319"/>
      <c r="BK54" s="353"/>
      <c r="BL54" s="353"/>
      <c r="BM54" s="353"/>
      <c r="BN54" s="353"/>
      <c r="BO54" s="353"/>
      <c r="BP54" s="353"/>
      <c r="BT54" s="319"/>
      <c r="BU54" s="319"/>
      <c r="BV54" s="319"/>
      <c r="BW54" s="319"/>
      <c r="BX54" s="319"/>
      <c r="BY54" s="319"/>
      <c r="BZ54" s="319"/>
      <c r="CA54" s="319"/>
      <c r="CB54" s="319"/>
      <c r="CC54" s="319"/>
      <c r="CD54" s="319"/>
      <c r="CE54" s="319"/>
      <c r="CF54" s="319"/>
      <c r="CG54" s="319"/>
      <c r="CH54" s="319"/>
      <c r="CI54" s="319"/>
      <c r="CJ54" s="319"/>
      <c r="CK54" s="319"/>
    </row>
    <row r="55" spans="1:89" s="322" customFormat="1" ht="15.75">
      <c r="A55" s="332"/>
      <c r="B55" s="332"/>
      <c r="C55" s="332"/>
      <c r="D55" s="332"/>
      <c r="E55" s="332"/>
      <c r="F55" s="332"/>
      <c r="G55" s="333"/>
      <c r="H55" s="354"/>
      <c r="I55" s="355"/>
      <c r="J55" s="356"/>
      <c r="K55" s="356"/>
      <c r="L55" s="403"/>
      <c r="M55" s="356"/>
      <c r="N55" s="355"/>
      <c r="O55" s="404"/>
      <c r="P55" s="358"/>
      <c r="Q55" s="359"/>
      <c r="R55" s="359"/>
      <c r="S55" s="359"/>
      <c r="T55" s="359"/>
      <c r="U55" s="359"/>
      <c r="V55" s="359"/>
      <c r="W55" s="394"/>
      <c r="X55" s="405"/>
      <c r="Y55" s="405"/>
      <c r="Z55" s="406"/>
      <c r="AA55" s="407"/>
      <c r="AB55" s="365" t="s">
        <v>219</v>
      </c>
      <c r="AC55" s="366"/>
      <c r="AD55" s="366"/>
      <c r="AE55" s="366"/>
      <c r="AF55" s="366"/>
      <c r="AG55" s="366"/>
      <c r="AH55" s="366"/>
      <c r="AI55" s="366"/>
      <c r="AJ55" s="366"/>
      <c r="AK55" s="366"/>
      <c r="AL55" s="366"/>
      <c r="AM55" s="367"/>
      <c r="AN55" s="367"/>
      <c r="AO55" s="367"/>
      <c r="AP55" s="367"/>
      <c r="AQ55" s="367"/>
      <c r="AR55" s="367"/>
      <c r="AS55" s="367"/>
      <c r="AT55" s="367"/>
      <c r="AU55" s="367"/>
      <c r="AV55" s="367"/>
      <c r="AW55" s="367"/>
      <c r="AX55" s="367">
        <f aca="true" t="shared" si="15" ref="AX55:AY69">+AC55+AF55+AI55+AL55+AO55+AR55+AU55</f>
        <v>0</v>
      </c>
      <c r="AY55" s="368">
        <f t="shared" si="15"/>
        <v>0</v>
      </c>
      <c r="AZ55" s="350">
        <f t="shared" si="1"/>
        <v>0</v>
      </c>
      <c r="BA55" s="351">
        <f t="shared" si="2"/>
        <v>0</v>
      </c>
      <c r="BB55" s="351">
        <f t="shared" si="2"/>
        <v>0</v>
      </c>
      <c r="BC55" s="351">
        <f t="shared" si="3"/>
        <v>0</v>
      </c>
      <c r="BD55" s="352">
        <f>+'[2]Metas'!S55:S70-S55</f>
        <v>0</v>
      </c>
      <c r="BE55" s="351">
        <f>+'[2]Metas'!T55:T70-T55</f>
        <v>0</v>
      </c>
      <c r="BF55" s="351">
        <f>+'[2]Metas'!U55:U70-U55</f>
        <v>0</v>
      </c>
      <c r="BG55" s="351">
        <f>+'[2]Metas'!V55:V70-V55</f>
        <v>0</v>
      </c>
      <c r="BH55" s="319"/>
      <c r="BI55" s="319"/>
      <c r="BJ55" s="319"/>
      <c r="BK55" s="353"/>
      <c r="BL55" s="353"/>
      <c r="BM55" s="353"/>
      <c r="BN55" s="353"/>
      <c r="BO55" s="353"/>
      <c r="BP55" s="353"/>
      <c r="BT55" s="319"/>
      <c r="BU55" s="319"/>
      <c r="BV55" s="319"/>
      <c r="BW55" s="319"/>
      <c r="BX55" s="319"/>
      <c r="BY55" s="319"/>
      <c r="BZ55" s="319"/>
      <c r="CA55" s="319"/>
      <c r="CB55" s="319"/>
      <c r="CC55" s="319"/>
      <c r="CD55" s="319"/>
      <c r="CE55" s="319"/>
      <c r="CF55" s="319"/>
      <c r="CG55" s="319"/>
      <c r="CH55" s="319"/>
      <c r="CI55" s="319"/>
      <c r="CJ55" s="319"/>
      <c r="CK55" s="319"/>
    </row>
    <row r="56" spans="1:89" s="322" customFormat="1" ht="15.75">
      <c r="A56" s="332"/>
      <c r="B56" s="332"/>
      <c r="C56" s="332"/>
      <c r="D56" s="332"/>
      <c r="E56" s="332"/>
      <c r="F56" s="332"/>
      <c r="G56" s="333"/>
      <c r="H56" s="354"/>
      <c r="I56" s="355"/>
      <c r="J56" s="356"/>
      <c r="K56" s="356"/>
      <c r="L56" s="403"/>
      <c r="M56" s="356"/>
      <c r="N56" s="355"/>
      <c r="O56" s="404"/>
      <c r="P56" s="358"/>
      <c r="Q56" s="359"/>
      <c r="R56" s="359"/>
      <c r="S56" s="359"/>
      <c r="T56" s="359"/>
      <c r="U56" s="359"/>
      <c r="V56" s="359"/>
      <c r="W56" s="394"/>
      <c r="X56" s="405"/>
      <c r="Y56" s="405"/>
      <c r="Z56" s="406"/>
      <c r="AA56" s="407"/>
      <c r="AB56" s="365" t="s">
        <v>220</v>
      </c>
      <c r="AC56" s="366"/>
      <c r="AD56" s="366"/>
      <c r="AE56" s="366"/>
      <c r="AF56" s="366"/>
      <c r="AG56" s="366"/>
      <c r="AH56" s="366"/>
      <c r="AI56" s="366"/>
      <c r="AJ56" s="366"/>
      <c r="AK56" s="366"/>
      <c r="AL56" s="366"/>
      <c r="AM56" s="367"/>
      <c r="AN56" s="367"/>
      <c r="AO56" s="367"/>
      <c r="AP56" s="367"/>
      <c r="AQ56" s="367"/>
      <c r="AR56" s="367"/>
      <c r="AS56" s="367"/>
      <c r="AT56" s="367"/>
      <c r="AU56" s="367"/>
      <c r="AV56" s="367"/>
      <c r="AW56" s="367"/>
      <c r="AX56" s="367">
        <f t="shared" si="15"/>
        <v>0</v>
      </c>
      <c r="AY56" s="368">
        <f t="shared" si="15"/>
        <v>0</v>
      </c>
      <c r="AZ56" s="350">
        <f t="shared" si="1"/>
        <v>0</v>
      </c>
      <c r="BA56" s="351">
        <f t="shared" si="2"/>
        <v>0</v>
      </c>
      <c r="BB56" s="351">
        <f t="shared" si="2"/>
        <v>0</v>
      </c>
      <c r="BC56" s="351">
        <f t="shared" si="3"/>
        <v>0</v>
      </c>
      <c r="BD56" s="352">
        <f>+'[2]Metas'!S56:S71-S56</f>
        <v>0</v>
      </c>
      <c r="BE56" s="351">
        <f>+'[2]Metas'!T56:T71-T56</f>
        <v>0</v>
      </c>
      <c r="BF56" s="351">
        <f>+'[2]Metas'!U56:U71-U56</f>
        <v>0</v>
      </c>
      <c r="BG56" s="351">
        <f>+'[2]Metas'!V56:V71-V56</f>
        <v>0</v>
      </c>
      <c r="BH56" s="319"/>
      <c r="BI56" s="319"/>
      <c r="BJ56" s="319"/>
      <c r="BK56" s="353"/>
      <c r="BL56" s="353"/>
      <c r="BM56" s="353"/>
      <c r="BN56" s="353"/>
      <c r="BO56" s="353"/>
      <c r="BP56" s="353"/>
      <c r="BT56" s="319"/>
      <c r="BU56" s="319"/>
      <c r="BV56" s="319"/>
      <c r="BW56" s="319"/>
      <c r="BX56" s="319"/>
      <c r="BY56" s="319"/>
      <c r="BZ56" s="319"/>
      <c r="CA56" s="319"/>
      <c r="CB56" s="319"/>
      <c r="CC56" s="319"/>
      <c r="CD56" s="319"/>
      <c r="CE56" s="319"/>
      <c r="CF56" s="319"/>
      <c r="CG56" s="319"/>
      <c r="CH56" s="319"/>
      <c r="CI56" s="319"/>
      <c r="CJ56" s="319"/>
      <c r="CK56" s="319"/>
    </row>
    <row r="57" spans="1:89" s="322" customFormat="1" ht="15.75">
      <c r="A57" s="332"/>
      <c r="B57" s="332"/>
      <c r="C57" s="332"/>
      <c r="D57" s="332"/>
      <c r="E57" s="332"/>
      <c r="F57" s="332"/>
      <c r="G57" s="333"/>
      <c r="H57" s="354"/>
      <c r="I57" s="355"/>
      <c r="J57" s="356"/>
      <c r="K57" s="356"/>
      <c r="L57" s="403"/>
      <c r="M57" s="356"/>
      <c r="N57" s="355"/>
      <c r="O57" s="404"/>
      <c r="P57" s="358"/>
      <c r="Q57" s="359"/>
      <c r="R57" s="359"/>
      <c r="S57" s="359"/>
      <c r="T57" s="359"/>
      <c r="U57" s="359"/>
      <c r="V57" s="359"/>
      <c r="W57" s="394"/>
      <c r="X57" s="405"/>
      <c r="Y57" s="405"/>
      <c r="Z57" s="406"/>
      <c r="AA57" s="407"/>
      <c r="AB57" s="369" t="s">
        <v>221</v>
      </c>
      <c r="AC57" s="366"/>
      <c r="AD57" s="366"/>
      <c r="AE57" s="366"/>
      <c r="AF57" s="366"/>
      <c r="AG57" s="366"/>
      <c r="AH57" s="366"/>
      <c r="AI57" s="366"/>
      <c r="AJ57" s="366"/>
      <c r="AK57" s="366"/>
      <c r="AL57" s="366"/>
      <c r="AM57" s="367"/>
      <c r="AN57" s="367"/>
      <c r="AO57" s="367"/>
      <c r="AP57" s="367"/>
      <c r="AQ57" s="367"/>
      <c r="AR57" s="367"/>
      <c r="AS57" s="367"/>
      <c r="AT57" s="367"/>
      <c r="AU57" s="367"/>
      <c r="AV57" s="367"/>
      <c r="AW57" s="367"/>
      <c r="AX57" s="367">
        <f t="shared" si="15"/>
        <v>0</v>
      </c>
      <c r="AY57" s="368">
        <f t="shared" si="15"/>
        <v>0</v>
      </c>
      <c r="AZ57" s="350">
        <f t="shared" si="1"/>
        <v>0</v>
      </c>
      <c r="BA57" s="351">
        <f t="shared" si="2"/>
        <v>0</v>
      </c>
      <c r="BB57" s="351">
        <f t="shared" si="2"/>
        <v>0</v>
      </c>
      <c r="BC57" s="351">
        <f t="shared" si="3"/>
        <v>0</v>
      </c>
      <c r="BD57" s="352">
        <f>+'[2]Metas'!S57:S72-S57</f>
        <v>0</v>
      </c>
      <c r="BE57" s="351">
        <f>+'[2]Metas'!T57:T72-T57</f>
        <v>0</v>
      </c>
      <c r="BF57" s="351">
        <f>+'[2]Metas'!U57:U72-U57</f>
        <v>0</v>
      </c>
      <c r="BG57" s="351">
        <f>+'[2]Metas'!V57:V72-V57</f>
        <v>0</v>
      </c>
      <c r="BH57" s="319"/>
      <c r="BI57" s="319"/>
      <c r="BJ57" s="319"/>
      <c r="BK57" s="353"/>
      <c r="BL57" s="353"/>
      <c r="BM57" s="353"/>
      <c r="BN57" s="353"/>
      <c r="BO57" s="353"/>
      <c r="BP57" s="353"/>
      <c r="BT57" s="319"/>
      <c r="BU57" s="319"/>
      <c r="BV57" s="319"/>
      <c r="BW57" s="319"/>
      <c r="BX57" s="319"/>
      <c r="BY57" s="319"/>
      <c r="BZ57" s="319"/>
      <c r="CA57" s="319"/>
      <c r="CB57" s="319"/>
      <c r="CC57" s="319"/>
      <c r="CD57" s="319"/>
      <c r="CE57" s="319"/>
      <c r="CF57" s="319"/>
      <c r="CG57" s="319"/>
      <c r="CH57" s="319"/>
      <c r="CI57" s="319"/>
      <c r="CJ57" s="319"/>
      <c r="CK57" s="319"/>
    </row>
    <row r="58" spans="1:89" s="322" customFormat="1" ht="15.75">
      <c r="A58" s="332"/>
      <c r="B58" s="332"/>
      <c r="C58" s="332"/>
      <c r="D58" s="332"/>
      <c r="E58" s="332"/>
      <c r="F58" s="332"/>
      <c r="G58" s="333"/>
      <c r="H58" s="354"/>
      <c r="I58" s="355"/>
      <c r="J58" s="356"/>
      <c r="K58" s="356"/>
      <c r="L58" s="403"/>
      <c r="M58" s="356"/>
      <c r="N58" s="355"/>
      <c r="O58" s="404"/>
      <c r="P58" s="358"/>
      <c r="Q58" s="359"/>
      <c r="R58" s="359"/>
      <c r="S58" s="359"/>
      <c r="T58" s="359"/>
      <c r="U58" s="359"/>
      <c r="V58" s="359"/>
      <c r="W58" s="394"/>
      <c r="X58" s="405"/>
      <c r="Y58" s="405"/>
      <c r="Z58" s="406"/>
      <c r="AA58" s="407"/>
      <c r="AB58" s="369" t="s">
        <v>222</v>
      </c>
      <c r="AC58" s="366"/>
      <c r="AD58" s="366"/>
      <c r="AE58" s="366"/>
      <c r="AF58" s="366"/>
      <c r="AG58" s="366"/>
      <c r="AH58" s="366"/>
      <c r="AI58" s="366"/>
      <c r="AJ58" s="366"/>
      <c r="AK58" s="366"/>
      <c r="AL58" s="366"/>
      <c r="AM58" s="367"/>
      <c r="AN58" s="367"/>
      <c r="AO58" s="367"/>
      <c r="AP58" s="367"/>
      <c r="AQ58" s="367"/>
      <c r="AR58" s="367"/>
      <c r="AS58" s="367"/>
      <c r="AT58" s="367"/>
      <c r="AU58" s="367"/>
      <c r="AV58" s="367"/>
      <c r="AW58" s="367"/>
      <c r="AX58" s="367">
        <f t="shared" si="15"/>
        <v>0</v>
      </c>
      <c r="AY58" s="368">
        <f t="shared" si="15"/>
        <v>0</v>
      </c>
      <c r="AZ58" s="350">
        <f t="shared" si="1"/>
        <v>0</v>
      </c>
      <c r="BA58" s="351">
        <f t="shared" si="2"/>
        <v>0</v>
      </c>
      <c r="BB58" s="351">
        <f t="shared" si="2"/>
        <v>0</v>
      </c>
      <c r="BC58" s="351">
        <f t="shared" si="3"/>
        <v>0</v>
      </c>
      <c r="BD58" s="352">
        <f>+'[2]Metas'!S58:S73-S58</f>
        <v>0</v>
      </c>
      <c r="BE58" s="351">
        <f>+'[2]Metas'!T58:T73-T58</f>
        <v>0</v>
      </c>
      <c r="BF58" s="351">
        <f>+'[2]Metas'!U58:U73-U58</f>
        <v>0</v>
      </c>
      <c r="BG58" s="351">
        <f>+'[2]Metas'!V58:V73-V58</f>
        <v>0</v>
      </c>
      <c r="BH58" s="319"/>
      <c r="BI58" s="319"/>
      <c r="BJ58" s="319"/>
      <c r="BK58" s="353"/>
      <c r="BL58" s="353"/>
      <c r="BM58" s="353"/>
      <c r="BN58" s="353"/>
      <c r="BO58" s="353"/>
      <c r="BP58" s="353"/>
      <c r="BT58" s="319"/>
      <c r="BU58" s="319"/>
      <c r="BV58" s="319"/>
      <c r="BW58" s="319"/>
      <c r="BX58" s="319"/>
      <c r="BY58" s="319"/>
      <c r="BZ58" s="319"/>
      <c r="CA58" s="319"/>
      <c r="CB58" s="319"/>
      <c r="CC58" s="319"/>
      <c r="CD58" s="319"/>
      <c r="CE58" s="319"/>
      <c r="CF58" s="319"/>
      <c r="CG58" s="319"/>
      <c r="CH58" s="319"/>
      <c r="CI58" s="319"/>
      <c r="CJ58" s="319"/>
      <c r="CK58" s="319"/>
    </row>
    <row r="59" spans="1:89" s="322" customFormat="1" ht="15.75">
      <c r="A59" s="332"/>
      <c r="B59" s="332"/>
      <c r="C59" s="332"/>
      <c r="D59" s="332"/>
      <c r="E59" s="332"/>
      <c r="F59" s="332"/>
      <c r="G59" s="333"/>
      <c r="H59" s="354"/>
      <c r="I59" s="355"/>
      <c r="J59" s="356"/>
      <c r="K59" s="356"/>
      <c r="L59" s="403"/>
      <c r="M59" s="356"/>
      <c r="N59" s="355"/>
      <c r="O59" s="404"/>
      <c r="P59" s="358"/>
      <c r="Q59" s="359"/>
      <c r="R59" s="359"/>
      <c r="S59" s="359"/>
      <c r="T59" s="359"/>
      <c r="U59" s="359"/>
      <c r="V59" s="359"/>
      <c r="W59" s="394"/>
      <c r="X59" s="405"/>
      <c r="Y59" s="405"/>
      <c r="Z59" s="406"/>
      <c r="AA59" s="407"/>
      <c r="AB59" s="369" t="s">
        <v>223</v>
      </c>
      <c r="AC59" s="366"/>
      <c r="AD59" s="366"/>
      <c r="AE59" s="366"/>
      <c r="AF59" s="366"/>
      <c r="AG59" s="366"/>
      <c r="AH59" s="366"/>
      <c r="AI59" s="366"/>
      <c r="AJ59" s="366"/>
      <c r="AK59" s="366"/>
      <c r="AL59" s="366"/>
      <c r="AM59" s="367"/>
      <c r="AN59" s="367"/>
      <c r="AO59" s="367"/>
      <c r="AP59" s="367"/>
      <c r="AQ59" s="367"/>
      <c r="AR59" s="367"/>
      <c r="AS59" s="367"/>
      <c r="AT59" s="367"/>
      <c r="AU59" s="367"/>
      <c r="AV59" s="367"/>
      <c r="AW59" s="367"/>
      <c r="AX59" s="367">
        <f t="shared" si="15"/>
        <v>0</v>
      </c>
      <c r="AY59" s="368">
        <f t="shared" si="15"/>
        <v>0</v>
      </c>
      <c r="AZ59" s="350">
        <f t="shared" si="1"/>
        <v>0</v>
      </c>
      <c r="BA59" s="351">
        <f t="shared" si="2"/>
        <v>0</v>
      </c>
      <c r="BB59" s="351">
        <f t="shared" si="2"/>
        <v>0</v>
      </c>
      <c r="BC59" s="351">
        <f t="shared" si="3"/>
        <v>0</v>
      </c>
      <c r="BD59" s="352">
        <f>+'[2]Metas'!S59:S74-S59</f>
        <v>0</v>
      </c>
      <c r="BE59" s="351">
        <f>+'[2]Metas'!T59:T74-T59</f>
        <v>0</v>
      </c>
      <c r="BF59" s="351">
        <f>+'[2]Metas'!U59:U74-U59</f>
        <v>0</v>
      </c>
      <c r="BG59" s="351">
        <f>+'[2]Metas'!V59:V74-V59</f>
        <v>0</v>
      </c>
      <c r="BH59" s="319"/>
      <c r="BI59" s="319"/>
      <c r="BJ59" s="319"/>
      <c r="BK59" s="353"/>
      <c r="BL59" s="353"/>
      <c r="BM59" s="353"/>
      <c r="BN59" s="353"/>
      <c r="BO59" s="353"/>
      <c r="BP59" s="353"/>
      <c r="BT59" s="319"/>
      <c r="BU59" s="319"/>
      <c r="BV59" s="319"/>
      <c r="BW59" s="319"/>
      <c r="BX59" s="319"/>
      <c r="BY59" s="319"/>
      <c r="BZ59" s="319"/>
      <c r="CA59" s="319"/>
      <c r="CB59" s="319"/>
      <c r="CC59" s="319"/>
      <c r="CD59" s="319"/>
      <c r="CE59" s="319"/>
      <c r="CF59" s="319"/>
      <c r="CG59" s="319"/>
      <c r="CH59" s="319"/>
      <c r="CI59" s="319"/>
      <c r="CJ59" s="319"/>
      <c r="CK59" s="319"/>
    </row>
    <row r="60" spans="1:89" s="322" customFormat="1" ht="15.75">
      <c r="A60" s="332"/>
      <c r="B60" s="332"/>
      <c r="C60" s="332"/>
      <c r="D60" s="332"/>
      <c r="E60" s="332"/>
      <c r="F60" s="332"/>
      <c r="G60" s="333"/>
      <c r="H60" s="354"/>
      <c r="I60" s="355"/>
      <c r="J60" s="356"/>
      <c r="K60" s="356"/>
      <c r="L60" s="403"/>
      <c r="M60" s="356"/>
      <c r="N60" s="355"/>
      <c r="O60" s="404"/>
      <c r="P60" s="358"/>
      <c r="Q60" s="359"/>
      <c r="R60" s="359"/>
      <c r="S60" s="359"/>
      <c r="T60" s="359"/>
      <c r="U60" s="359"/>
      <c r="V60" s="359"/>
      <c r="W60" s="394"/>
      <c r="X60" s="405"/>
      <c r="Y60" s="405"/>
      <c r="Z60" s="406"/>
      <c r="AA60" s="407"/>
      <c r="AB60" s="369" t="s">
        <v>224</v>
      </c>
      <c r="AC60" s="366"/>
      <c r="AD60" s="366"/>
      <c r="AE60" s="366"/>
      <c r="AF60" s="366"/>
      <c r="AG60" s="366"/>
      <c r="AH60" s="366"/>
      <c r="AI60" s="366"/>
      <c r="AJ60" s="366"/>
      <c r="AK60" s="366"/>
      <c r="AL60" s="366"/>
      <c r="AM60" s="367"/>
      <c r="AN60" s="367"/>
      <c r="AO60" s="367"/>
      <c r="AP60" s="367"/>
      <c r="AQ60" s="367"/>
      <c r="AR60" s="367"/>
      <c r="AS60" s="367"/>
      <c r="AT60" s="367"/>
      <c r="AU60" s="367"/>
      <c r="AV60" s="367"/>
      <c r="AW60" s="367"/>
      <c r="AX60" s="367">
        <f t="shared" si="15"/>
        <v>0</v>
      </c>
      <c r="AY60" s="368">
        <f t="shared" si="15"/>
        <v>0</v>
      </c>
      <c r="AZ60" s="350">
        <f t="shared" si="1"/>
        <v>0</v>
      </c>
      <c r="BA60" s="351">
        <f t="shared" si="2"/>
        <v>0</v>
      </c>
      <c r="BB60" s="351">
        <f t="shared" si="2"/>
        <v>0</v>
      </c>
      <c r="BC60" s="351">
        <f t="shared" si="3"/>
        <v>0</v>
      </c>
      <c r="BD60" s="352">
        <f>+'[2]Metas'!S60:S75-S60</f>
        <v>0</v>
      </c>
      <c r="BE60" s="351">
        <f>+'[2]Metas'!T60:T75-T60</f>
        <v>0</v>
      </c>
      <c r="BF60" s="351">
        <f>+'[2]Metas'!U60:U75-U60</f>
        <v>0</v>
      </c>
      <c r="BG60" s="351">
        <f>+'[2]Metas'!V60:V75-V60</f>
        <v>0</v>
      </c>
      <c r="BH60" s="319"/>
      <c r="BI60" s="319"/>
      <c r="BJ60" s="319"/>
      <c r="BK60" s="353"/>
      <c r="BL60" s="353"/>
      <c r="BM60" s="353"/>
      <c r="BN60" s="353"/>
      <c r="BO60" s="353"/>
      <c r="BP60" s="353"/>
      <c r="BT60" s="319"/>
      <c r="BU60" s="319"/>
      <c r="BV60" s="319"/>
      <c r="BW60" s="319"/>
      <c r="BX60" s="319"/>
      <c r="BY60" s="319"/>
      <c r="BZ60" s="319"/>
      <c r="CA60" s="319"/>
      <c r="CB60" s="319"/>
      <c r="CC60" s="319"/>
      <c r="CD60" s="319"/>
      <c r="CE60" s="319"/>
      <c r="CF60" s="319"/>
      <c r="CG60" s="319"/>
      <c r="CH60" s="319"/>
      <c r="CI60" s="319"/>
      <c r="CJ60" s="319"/>
      <c r="CK60" s="319"/>
    </row>
    <row r="61" spans="1:89" s="322" customFormat="1" ht="15.75">
      <c r="A61" s="332"/>
      <c r="B61" s="332"/>
      <c r="C61" s="332"/>
      <c r="D61" s="332"/>
      <c r="E61" s="332"/>
      <c r="F61" s="332"/>
      <c r="G61" s="333"/>
      <c r="H61" s="354"/>
      <c r="I61" s="355"/>
      <c r="J61" s="356"/>
      <c r="K61" s="356"/>
      <c r="L61" s="403"/>
      <c r="M61" s="356"/>
      <c r="N61" s="355"/>
      <c r="O61" s="404"/>
      <c r="P61" s="358"/>
      <c r="Q61" s="359"/>
      <c r="R61" s="359"/>
      <c r="S61" s="359"/>
      <c r="T61" s="359"/>
      <c r="U61" s="359"/>
      <c r="V61" s="359"/>
      <c r="W61" s="394"/>
      <c r="X61" s="405"/>
      <c r="Y61" s="405"/>
      <c r="Z61" s="406"/>
      <c r="AA61" s="407"/>
      <c r="AB61" s="369" t="s">
        <v>225</v>
      </c>
      <c r="AC61" s="408">
        <v>25</v>
      </c>
      <c r="AD61" s="408">
        <v>12</v>
      </c>
      <c r="AE61" s="408">
        <v>27</v>
      </c>
      <c r="AF61" s="408">
        <v>641</v>
      </c>
      <c r="AG61" s="408">
        <v>527</v>
      </c>
      <c r="AH61" s="408">
        <v>6</v>
      </c>
      <c r="AI61" s="408">
        <v>1042</v>
      </c>
      <c r="AJ61" s="408">
        <v>969</v>
      </c>
      <c r="AK61" s="408">
        <v>23</v>
      </c>
      <c r="AL61" s="408">
        <v>1263</v>
      </c>
      <c r="AM61" s="408">
        <v>1574</v>
      </c>
      <c r="AN61" s="408">
        <v>20</v>
      </c>
      <c r="AO61" s="408">
        <v>6250</v>
      </c>
      <c r="AP61" s="408">
        <v>5720</v>
      </c>
      <c r="AQ61" s="408">
        <v>77</v>
      </c>
      <c r="AR61" s="408">
        <v>11698</v>
      </c>
      <c r="AS61" s="408">
        <v>10063</v>
      </c>
      <c r="AT61" s="408">
        <v>132</v>
      </c>
      <c r="AU61" s="408">
        <v>7385</v>
      </c>
      <c r="AV61" s="408">
        <v>9046</v>
      </c>
      <c r="AW61" s="408">
        <v>85</v>
      </c>
      <c r="AX61" s="408">
        <v>28304</v>
      </c>
      <c r="AY61" s="408">
        <v>27911</v>
      </c>
      <c r="AZ61" s="408">
        <v>370</v>
      </c>
      <c r="BA61" s="409">
        <f>SUM(AX61:AZ61)</f>
        <v>56585</v>
      </c>
      <c r="BB61" s="410" t="e">
        <f>(AX61*100)/$Z$9</f>
        <v>#DIV/0!</v>
      </c>
      <c r="BC61" s="410" t="e">
        <f>(AY61*100)/$Z$9</f>
        <v>#DIV/0!</v>
      </c>
      <c r="BD61" s="411" t="e">
        <f>(AZ61*100)/$Z$9</f>
        <v>#DIV/0!</v>
      </c>
      <c r="BE61" s="410" t="e">
        <f>(BA61*100)/$Z$9</f>
        <v>#DIV/0!</v>
      </c>
      <c r="BF61" s="351">
        <f>+'[2]Metas'!U61:U76-U61</f>
        <v>0</v>
      </c>
      <c r="BG61" s="351">
        <f>+'[2]Metas'!V61:V76-V61</f>
        <v>0</v>
      </c>
      <c r="BH61" s="319"/>
      <c r="BI61" s="319"/>
      <c r="BJ61" s="319"/>
      <c r="BK61" s="353"/>
      <c r="BL61" s="353"/>
      <c r="BM61" s="353"/>
      <c r="BN61" s="353"/>
      <c r="BO61" s="353"/>
      <c r="BP61" s="353"/>
      <c r="BT61" s="412"/>
      <c r="BU61" s="351"/>
      <c r="BV61" s="351"/>
      <c r="BW61" s="319"/>
      <c r="BX61" s="319"/>
      <c r="BY61" s="319"/>
      <c r="BZ61" s="319"/>
      <c r="CA61" s="319"/>
      <c r="CB61" s="319"/>
      <c r="CC61" s="319"/>
      <c r="CD61" s="319"/>
      <c r="CE61" s="319"/>
      <c r="CF61" s="319"/>
      <c r="CG61" s="319"/>
      <c r="CH61" s="319"/>
      <c r="CI61" s="319"/>
      <c r="CJ61" s="319"/>
      <c r="CK61" s="319"/>
    </row>
    <row r="62" spans="1:89" s="322" customFormat="1" ht="15.75">
      <c r="A62" s="332"/>
      <c r="B62" s="332"/>
      <c r="C62" s="332"/>
      <c r="D62" s="332"/>
      <c r="E62" s="332"/>
      <c r="F62" s="332"/>
      <c r="G62" s="333"/>
      <c r="H62" s="354"/>
      <c r="I62" s="355"/>
      <c r="J62" s="356"/>
      <c r="K62" s="356"/>
      <c r="L62" s="403"/>
      <c r="M62" s="356"/>
      <c r="N62" s="355"/>
      <c r="O62" s="404"/>
      <c r="P62" s="358"/>
      <c r="Q62" s="359"/>
      <c r="R62" s="359"/>
      <c r="S62" s="359"/>
      <c r="T62" s="359"/>
      <c r="U62" s="359"/>
      <c r="V62" s="359"/>
      <c r="W62" s="394"/>
      <c r="X62" s="405"/>
      <c r="Y62" s="405"/>
      <c r="Z62" s="406"/>
      <c r="AA62" s="407"/>
      <c r="AB62" s="370" t="s">
        <v>226</v>
      </c>
      <c r="AC62" s="413">
        <f>SUM(AC50:AC61)</f>
        <v>25</v>
      </c>
      <c r="AD62" s="413">
        <f aca="true" t="shared" si="16" ref="AD62:AZ62">SUM(AD50:AD61)</f>
        <v>12</v>
      </c>
      <c r="AE62" s="413">
        <f t="shared" si="16"/>
        <v>27</v>
      </c>
      <c r="AF62" s="413">
        <f t="shared" si="16"/>
        <v>641</v>
      </c>
      <c r="AG62" s="413">
        <f t="shared" si="16"/>
        <v>527</v>
      </c>
      <c r="AH62" s="413">
        <f t="shared" si="16"/>
        <v>6</v>
      </c>
      <c r="AI62" s="413">
        <f t="shared" si="16"/>
        <v>1042</v>
      </c>
      <c r="AJ62" s="413">
        <f t="shared" si="16"/>
        <v>969</v>
      </c>
      <c r="AK62" s="413">
        <f t="shared" si="16"/>
        <v>23</v>
      </c>
      <c r="AL62" s="413">
        <f t="shared" si="16"/>
        <v>1263</v>
      </c>
      <c r="AM62" s="413">
        <f t="shared" si="16"/>
        <v>1574</v>
      </c>
      <c r="AN62" s="413">
        <f t="shared" si="16"/>
        <v>20</v>
      </c>
      <c r="AO62" s="413">
        <f t="shared" si="16"/>
        <v>6250</v>
      </c>
      <c r="AP62" s="413">
        <f t="shared" si="16"/>
        <v>5720</v>
      </c>
      <c r="AQ62" s="413">
        <f t="shared" si="16"/>
        <v>77</v>
      </c>
      <c r="AR62" s="413">
        <f t="shared" si="16"/>
        <v>11698</v>
      </c>
      <c r="AS62" s="413">
        <f t="shared" si="16"/>
        <v>10063</v>
      </c>
      <c r="AT62" s="413">
        <f t="shared" si="16"/>
        <v>132</v>
      </c>
      <c r="AU62" s="413">
        <f t="shared" si="16"/>
        <v>7385</v>
      </c>
      <c r="AV62" s="413">
        <f t="shared" si="16"/>
        <v>9046</v>
      </c>
      <c r="AW62" s="413">
        <f t="shared" si="16"/>
        <v>85</v>
      </c>
      <c r="AX62" s="413">
        <f t="shared" si="16"/>
        <v>28304</v>
      </c>
      <c r="AY62" s="413">
        <f t="shared" si="16"/>
        <v>27911</v>
      </c>
      <c r="AZ62" s="413">
        <f t="shared" si="16"/>
        <v>370</v>
      </c>
      <c r="BA62" s="351">
        <f t="shared" si="2"/>
        <v>0</v>
      </c>
      <c r="BB62" s="351">
        <f t="shared" si="2"/>
        <v>0</v>
      </c>
      <c r="BC62" s="351">
        <f t="shared" si="3"/>
        <v>0</v>
      </c>
      <c r="BD62" s="352">
        <f>+'[2]Metas'!S62:S77-S62</f>
        <v>0</v>
      </c>
      <c r="BE62" s="351">
        <f>+'[2]Metas'!T62:T77-T62</f>
        <v>0</v>
      </c>
      <c r="BF62" s="351">
        <f>+'[2]Metas'!U62:U77-U62</f>
        <v>0</v>
      </c>
      <c r="BG62" s="351">
        <f>+'[2]Metas'!V62:V77-V62</f>
        <v>0</v>
      </c>
      <c r="BH62" s="319"/>
      <c r="BI62" s="319"/>
      <c r="BJ62" s="319"/>
      <c r="BK62" s="353"/>
      <c r="BL62" s="353"/>
      <c r="BM62" s="353"/>
      <c r="BN62" s="353"/>
      <c r="BO62" s="353"/>
      <c r="BP62" s="353"/>
      <c r="BT62" s="319"/>
      <c r="BU62" s="319"/>
      <c r="BV62" s="319"/>
      <c r="BW62" s="319"/>
      <c r="BX62" s="319"/>
      <c r="BY62" s="319"/>
      <c r="BZ62" s="319"/>
      <c r="CA62" s="319"/>
      <c r="CB62" s="319"/>
      <c r="CC62" s="319"/>
      <c r="CD62" s="319"/>
      <c r="CE62" s="319"/>
      <c r="CF62" s="319"/>
      <c r="CG62" s="319"/>
      <c r="CH62" s="319"/>
      <c r="CI62" s="319"/>
      <c r="CJ62" s="319"/>
      <c r="CK62" s="319"/>
    </row>
    <row r="63" spans="1:89" s="322" customFormat="1" ht="16.5" thickBot="1">
      <c r="A63" s="332"/>
      <c r="B63" s="332"/>
      <c r="C63" s="332"/>
      <c r="D63" s="332"/>
      <c r="E63" s="332"/>
      <c r="F63" s="332"/>
      <c r="G63" s="333"/>
      <c r="H63" s="374"/>
      <c r="I63" s="375"/>
      <c r="J63" s="376"/>
      <c r="K63" s="376"/>
      <c r="L63" s="414"/>
      <c r="M63" s="376"/>
      <c r="N63" s="375"/>
      <c r="O63" s="415"/>
      <c r="P63" s="378"/>
      <c r="Q63" s="379"/>
      <c r="R63" s="379"/>
      <c r="S63" s="379"/>
      <c r="T63" s="379"/>
      <c r="U63" s="379"/>
      <c r="V63" s="379"/>
      <c r="W63" s="397"/>
      <c r="X63" s="416"/>
      <c r="Y63" s="416"/>
      <c r="Z63" s="417"/>
      <c r="AA63" s="418"/>
      <c r="AB63" s="385" t="s">
        <v>227</v>
      </c>
      <c r="AC63" s="386"/>
      <c r="AD63" s="386"/>
      <c r="AE63" s="386"/>
      <c r="AF63" s="386"/>
      <c r="AG63" s="386"/>
      <c r="AH63" s="386"/>
      <c r="AI63" s="386"/>
      <c r="AJ63" s="386"/>
      <c r="AK63" s="386"/>
      <c r="AL63" s="386"/>
      <c r="AM63" s="387"/>
      <c r="AN63" s="387"/>
      <c r="AO63" s="387"/>
      <c r="AP63" s="387"/>
      <c r="AQ63" s="387"/>
      <c r="AR63" s="387"/>
      <c r="AS63" s="387"/>
      <c r="AT63" s="387"/>
      <c r="AU63" s="387"/>
      <c r="AV63" s="387"/>
      <c r="AW63" s="387"/>
      <c r="AX63" s="367">
        <f t="shared" si="15"/>
        <v>0</v>
      </c>
      <c r="AY63" s="368">
        <f t="shared" si="15"/>
        <v>0</v>
      </c>
      <c r="AZ63" s="350">
        <f t="shared" si="1"/>
        <v>0</v>
      </c>
      <c r="BA63" s="351">
        <f t="shared" si="2"/>
        <v>0</v>
      </c>
      <c r="BB63" s="351">
        <f t="shared" si="2"/>
        <v>0</v>
      </c>
      <c r="BC63" s="351">
        <f t="shared" si="3"/>
        <v>0</v>
      </c>
      <c r="BD63" s="352">
        <f>+'[2]Metas'!S63:S78-S63</f>
        <v>0</v>
      </c>
      <c r="BE63" s="351">
        <f>+'[2]Metas'!T63:T78-T63</f>
        <v>0</v>
      </c>
      <c r="BF63" s="351">
        <f>+'[2]Metas'!U63:U78-U63</f>
        <v>0</v>
      </c>
      <c r="BG63" s="351">
        <f>+'[2]Metas'!V63:V78-V63</f>
        <v>0</v>
      </c>
      <c r="BH63" s="319"/>
      <c r="BI63" s="319"/>
      <c r="BJ63" s="319"/>
      <c r="BK63" s="353"/>
      <c r="BL63" s="353"/>
      <c r="BM63" s="353"/>
      <c r="BN63" s="353"/>
      <c r="BO63" s="353"/>
      <c r="BP63" s="353"/>
      <c r="BT63" s="319"/>
      <c r="BU63" s="319"/>
      <c r="BV63" s="319"/>
      <c r="BW63" s="319"/>
      <c r="BX63" s="319"/>
      <c r="BY63" s="319"/>
      <c r="BZ63" s="319"/>
      <c r="CA63" s="319"/>
      <c r="CB63" s="319"/>
      <c r="CC63" s="319"/>
      <c r="CD63" s="319"/>
      <c r="CE63" s="319"/>
      <c r="CF63" s="319"/>
      <c r="CG63" s="319"/>
      <c r="CH63" s="319"/>
      <c r="CI63" s="319"/>
      <c r="CJ63" s="319"/>
      <c r="CK63" s="319"/>
    </row>
    <row r="64" spans="1:89" s="322" customFormat="1" ht="16.5" customHeight="1">
      <c r="A64" s="332" t="s">
        <v>240</v>
      </c>
      <c r="B64" s="332" t="s">
        <v>241</v>
      </c>
      <c r="C64" s="332" t="s">
        <v>206</v>
      </c>
      <c r="D64" s="332" t="s">
        <v>207</v>
      </c>
      <c r="E64" s="332" t="s">
        <v>230</v>
      </c>
      <c r="F64" s="332" t="s">
        <v>208</v>
      </c>
      <c r="G64" s="333">
        <v>13</v>
      </c>
      <c r="H64" s="334">
        <v>881</v>
      </c>
      <c r="I64" s="419" t="s">
        <v>73</v>
      </c>
      <c r="J64" s="398"/>
      <c r="K64" s="337" t="s">
        <v>63</v>
      </c>
      <c r="L64" s="398"/>
      <c r="M64" s="419" t="s">
        <v>137</v>
      </c>
      <c r="N64" s="420" t="s">
        <v>242</v>
      </c>
      <c r="O64" s="421">
        <v>0.95</v>
      </c>
      <c r="P64" s="422">
        <v>0.95</v>
      </c>
      <c r="Q64" s="340">
        <f>SUMIF('Actividades inversión 881'!$B$14:$B$41,'Metas inversión 881'!$B64,'Actividades inversión 881'!M$14:M$41)</f>
        <v>171842000</v>
      </c>
      <c r="R64" s="340">
        <f>SUMIF('Actividades inversión 881'!$B$14:$B$41,'Metas inversión 881'!$B64,'Actividades inversión 881'!N$14:N$41)</f>
        <v>171842000</v>
      </c>
      <c r="S64" s="341">
        <f>SUMIF('Actividades inversión 881'!$B$14:$B$41,'Metas inversión 881'!$B64,'Actividades inversión 881'!O$14:O$41)</f>
        <v>146899233</v>
      </c>
      <c r="T64" s="340">
        <f>SUMIF('Actividades inversión 881'!$B$14:$B$41,'Metas inversión 881'!$B64,'Actividades inversión 881'!P$14:P$41)</f>
        <v>37219466</v>
      </c>
      <c r="U64" s="340">
        <f>SUMIF('Actividades inversión 881'!$B$14:$B$41,'Metas inversión 881'!$B64,'Actividades inversión 881'!Q$14:Q$41)</f>
        <v>26271800</v>
      </c>
      <c r="V64" s="340">
        <f>SUMIF('Actividades inversión 881'!$B$14:$B$41,'Metas inversión 881'!$B64,'Actividades inversión 881'!R$14:R$41)</f>
        <v>26177534</v>
      </c>
      <c r="W64" s="400" t="s">
        <v>161</v>
      </c>
      <c r="X64" s="423" t="s">
        <v>243</v>
      </c>
      <c r="Y64" s="401" t="s">
        <v>163</v>
      </c>
      <c r="Z64" s="401"/>
      <c r="AA64" s="401"/>
      <c r="AB64" s="346" t="s">
        <v>212</v>
      </c>
      <c r="AC64" s="347"/>
      <c r="AD64" s="347"/>
      <c r="AE64" s="347"/>
      <c r="AF64" s="347"/>
      <c r="AG64" s="347"/>
      <c r="AH64" s="347"/>
      <c r="AI64" s="347"/>
      <c r="AJ64" s="347"/>
      <c r="AK64" s="347"/>
      <c r="AL64" s="347"/>
      <c r="AM64" s="348"/>
      <c r="AN64" s="348"/>
      <c r="AO64" s="348"/>
      <c r="AP64" s="348"/>
      <c r="AQ64" s="348"/>
      <c r="AR64" s="348"/>
      <c r="AS64" s="348"/>
      <c r="AT64" s="348"/>
      <c r="AU64" s="348"/>
      <c r="AV64" s="348"/>
      <c r="AW64" s="348"/>
      <c r="AX64" s="348">
        <f t="shared" si="15"/>
        <v>0</v>
      </c>
      <c r="AY64" s="368">
        <f t="shared" si="15"/>
        <v>0</v>
      </c>
      <c r="AZ64" s="350">
        <f t="shared" si="1"/>
        <v>0</v>
      </c>
      <c r="BA64" s="351">
        <f t="shared" si="2"/>
        <v>24942767</v>
      </c>
      <c r="BB64" s="351">
        <f t="shared" si="2"/>
        <v>109679767</v>
      </c>
      <c r="BC64" s="351">
        <f t="shared" si="3"/>
        <v>94266</v>
      </c>
      <c r="BD64" s="352">
        <f>+'[2]Metas'!S64:S79-S64</f>
        <v>-121887401</v>
      </c>
      <c r="BE64" s="351">
        <f>+'[2]Metas'!T64:T79-T64</f>
        <v>-12301900</v>
      </c>
      <c r="BF64" s="351">
        <f>+'[2]Metas'!U64:U79-U64</f>
        <v>3519500</v>
      </c>
      <c r="BG64" s="351">
        <f>+'[2]Metas'!V64:V79-V64</f>
        <v>3613766</v>
      </c>
      <c r="BH64" s="319"/>
      <c r="BI64" s="319"/>
      <c r="BJ64" s="319"/>
      <c r="BK64" s="353">
        <f>+'[1]99-METROPOLITANO'!N62</f>
        <v>171842000</v>
      </c>
      <c r="BL64" s="353">
        <f>+'[1]99-METROPOLITANO'!O62</f>
        <v>171842000</v>
      </c>
      <c r="BM64" s="353">
        <f>+'[1]99-METROPOLITANO'!P62</f>
        <v>146899233</v>
      </c>
      <c r="BN64" s="353">
        <f>+'[1]99-METROPOLITANO'!Q62</f>
        <v>37219466</v>
      </c>
      <c r="BO64" s="353">
        <f>+'[1]99-METROPOLITANO'!R62</f>
        <v>26271800</v>
      </c>
      <c r="BP64" s="353">
        <f>+'[1]99-METROPOLITANO'!S62</f>
        <v>26177534</v>
      </c>
      <c r="BT64" s="319"/>
      <c r="BU64" s="319"/>
      <c r="BV64" s="319"/>
      <c r="BW64" s="319"/>
      <c r="BX64" s="319"/>
      <c r="BY64" s="319"/>
      <c r="BZ64" s="319"/>
      <c r="CA64" s="319"/>
      <c r="CB64" s="319"/>
      <c r="CC64" s="319"/>
      <c r="CD64" s="319"/>
      <c r="CE64" s="319"/>
      <c r="CF64" s="319"/>
      <c r="CG64" s="319"/>
      <c r="CH64" s="319"/>
      <c r="CI64" s="319"/>
      <c r="CJ64" s="319"/>
      <c r="CK64" s="319"/>
    </row>
    <row r="65" spans="1:89" s="322" customFormat="1" ht="16.5" customHeight="1">
      <c r="A65" s="332"/>
      <c r="B65" s="332"/>
      <c r="C65" s="332"/>
      <c r="D65" s="332"/>
      <c r="E65" s="332"/>
      <c r="F65" s="332"/>
      <c r="G65" s="333"/>
      <c r="H65" s="354"/>
      <c r="I65" s="424"/>
      <c r="J65" s="403"/>
      <c r="K65" s="356"/>
      <c r="L65" s="403"/>
      <c r="M65" s="424"/>
      <c r="N65" s="425"/>
      <c r="O65" s="426"/>
      <c r="P65" s="427"/>
      <c r="Q65" s="359"/>
      <c r="R65" s="359"/>
      <c r="S65" s="360"/>
      <c r="T65" s="359"/>
      <c r="U65" s="359"/>
      <c r="V65" s="359"/>
      <c r="W65" s="405"/>
      <c r="X65" s="423" t="s">
        <v>244</v>
      </c>
      <c r="Y65" s="406"/>
      <c r="Z65" s="406"/>
      <c r="AA65" s="406"/>
      <c r="AB65" s="365" t="s">
        <v>213</v>
      </c>
      <c r="AC65" s="366"/>
      <c r="AD65" s="366"/>
      <c r="AE65" s="366"/>
      <c r="AF65" s="366"/>
      <c r="AG65" s="366"/>
      <c r="AH65" s="366"/>
      <c r="AI65" s="366"/>
      <c r="AJ65" s="366"/>
      <c r="AK65" s="366"/>
      <c r="AL65" s="366"/>
      <c r="AM65" s="367"/>
      <c r="AN65" s="367"/>
      <c r="AO65" s="367"/>
      <c r="AP65" s="367"/>
      <c r="AQ65" s="367"/>
      <c r="AR65" s="367"/>
      <c r="AS65" s="367"/>
      <c r="AT65" s="367"/>
      <c r="AU65" s="367"/>
      <c r="AV65" s="367"/>
      <c r="AW65" s="367"/>
      <c r="AX65" s="367">
        <f t="shared" si="15"/>
        <v>0</v>
      </c>
      <c r="AY65" s="368">
        <f>+AD65+AG65+AJ65+AM65+AP65+AS65+AV65</f>
        <v>0</v>
      </c>
      <c r="AZ65" s="350">
        <f t="shared" si="1"/>
        <v>0</v>
      </c>
      <c r="BA65" s="351">
        <f t="shared" si="2"/>
        <v>0</v>
      </c>
      <c r="BB65" s="351">
        <f t="shared" si="2"/>
        <v>0</v>
      </c>
      <c r="BC65" s="351">
        <f t="shared" si="3"/>
        <v>0</v>
      </c>
      <c r="BD65" s="352">
        <f>+'[2]Metas'!S65:S80-S65</f>
        <v>0</v>
      </c>
      <c r="BE65" s="351">
        <f>+'[2]Metas'!T65:T80-T65</f>
        <v>0</v>
      </c>
      <c r="BF65" s="351">
        <f>+'[2]Metas'!U65:U80-U65</f>
        <v>0</v>
      </c>
      <c r="BG65" s="351">
        <f>+'[2]Metas'!V65:V80-V65</f>
        <v>0</v>
      </c>
      <c r="BH65" s="319"/>
      <c r="BI65" s="319"/>
      <c r="BJ65" s="319"/>
      <c r="BK65" s="353"/>
      <c r="BL65" s="353"/>
      <c r="BM65" s="353"/>
      <c r="BN65" s="353"/>
      <c r="BO65" s="353"/>
      <c r="BP65" s="353"/>
      <c r="BT65" s="319"/>
      <c r="BU65" s="319"/>
      <c r="BV65" s="319"/>
      <c r="BW65" s="319"/>
      <c r="BX65" s="319"/>
      <c r="BY65" s="319"/>
      <c r="BZ65" s="319"/>
      <c r="CA65" s="319"/>
      <c r="CB65" s="319"/>
      <c r="CC65" s="319"/>
      <c r="CD65" s="319"/>
      <c r="CE65" s="319"/>
      <c r="CF65" s="319"/>
      <c r="CG65" s="319"/>
      <c r="CH65" s="319"/>
      <c r="CI65" s="319"/>
      <c r="CJ65" s="319"/>
      <c r="CK65" s="319"/>
    </row>
    <row r="66" spans="1:89" s="322" customFormat="1" ht="16.5" customHeight="1">
      <c r="A66" s="332"/>
      <c r="B66" s="332"/>
      <c r="C66" s="332"/>
      <c r="D66" s="332"/>
      <c r="E66" s="332"/>
      <c r="F66" s="332"/>
      <c r="G66" s="333"/>
      <c r="H66" s="354"/>
      <c r="I66" s="424"/>
      <c r="J66" s="403"/>
      <c r="K66" s="356"/>
      <c r="L66" s="403"/>
      <c r="M66" s="424"/>
      <c r="N66" s="425"/>
      <c r="O66" s="426"/>
      <c r="P66" s="427"/>
      <c r="Q66" s="359"/>
      <c r="R66" s="359"/>
      <c r="S66" s="360"/>
      <c r="T66" s="359"/>
      <c r="U66" s="359"/>
      <c r="V66" s="359"/>
      <c r="W66" s="405"/>
      <c r="X66" s="423" t="s">
        <v>245</v>
      </c>
      <c r="Y66" s="406"/>
      <c r="Z66" s="406"/>
      <c r="AA66" s="406"/>
      <c r="AB66" s="365" t="s">
        <v>214</v>
      </c>
      <c r="AC66" s="366"/>
      <c r="AD66" s="366"/>
      <c r="AE66" s="366"/>
      <c r="AF66" s="366"/>
      <c r="AG66" s="366"/>
      <c r="AH66" s="366"/>
      <c r="AI66" s="366"/>
      <c r="AJ66" s="366"/>
      <c r="AK66" s="366"/>
      <c r="AL66" s="366"/>
      <c r="AM66" s="367"/>
      <c r="AN66" s="367"/>
      <c r="AO66" s="367"/>
      <c r="AP66" s="367"/>
      <c r="AQ66" s="367"/>
      <c r="AR66" s="367"/>
      <c r="AS66" s="367"/>
      <c r="AT66" s="367"/>
      <c r="AU66" s="367"/>
      <c r="AV66" s="367"/>
      <c r="AW66" s="367"/>
      <c r="AX66" s="367">
        <f t="shared" si="15"/>
        <v>0</v>
      </c>
      <c r="AY66" s="368">
        <f>+AD66+AG66+AJ66+AM66+AP66+AS66+AV66</f>
        <v>0</v>
      </c>
      <c r="AZ66" s="350">
        <f t="shared" si="1"/>
        <v>0</v>
      </c>
      <c r="BA66" s="351">
        <f t="shared" si="2"/>
        <v>0</v>
      </c>
      <c r="BB66" s="351">
        <f t="shared" si="2"/>
        <v>0</v>
      </c>
      <c r="BC66" s="351">
        <f t="shared" si="3"/>
        <v>0</v>
      </c>
      <c r="BD66" s="352">
        <f>+'[2]Metas'!S66:S81-S66</f>
        <v>0</v>
      </c>
      <c r="BE66" s="351">
        <f>+'[2]Metas'!T66:T81-T66</f>
        <v>0</v>
      </c>
      <c r="BF66" s="351">
        <f>+'[2]Metas'!U66:U81-U66</f>
        <v>0</v>
      </c>
      <c r="BG66" s="351">
        <f>+'[2]Metas'!V66:V81-V66</f>
        <v>0</v>
      </c>
      <c r="BH66" s="319"/>
      <c r="BI66" s="319"/>
      <c r="BJ66" s="319"/>
      <c r="BK66" s="353"/>
      <c r="BL66" s="353"/>
      <c r="BM66" s="353"/>
      <c r="BN66" s="353"/>
      <c r="BO66" s="353"/>
      <c r="BP66" s="353"/>
      <c r="BT66" s="319"/>
      <c r="BU66" s="319"/>
      <c r="BV66" s="319"/>
      <c r="BW66" s="319"/>
      <c r="BX66" s="319"/>
      <c r="BY66" s="319"/>
      <c r="BZ66" s="319"/>
      <c r="CA66" s="319"/>
      <c r="CB66" s="319"/>
      <c r="CC66" s="319"/>
      <c r="CD66" s="319"/>
      <c r="CE66" s="319"/>
      <c r="CF66" s="319"/>
      <c r="CG66" s="319"/>
      <c r="CH66" s="319"/>
      <c r="CI66" s="319"/>
      <c r="CJ66" s="319"/>
      <c r="CK66" s="319"/>
    </row>
    <row r="67" spans="1:89" s="322" customFormat="1" ht="16.5" customHeight="1">
      <c r="A67" s="332"/>
      <c r="B67" s="332"/>
      <c r="C67" s="332"/>
      <c r="D67" s="332"/>
      <c r="E67" s="332"/>
      <c r="F67" s="332"/>
      <c r="G67" s="333"/>
      <c r="H67" s="354"/>
      <c r="I67" s="424"/>
      <c r="J67" s="403"/>
      <c r="K67" s="356"/>
      <c r="L67" s="403"/>
      <c r="M67" s="424"/>
      <c r="N67" s="425"/>
      <c r="O67" s="426"/>
      <c r="P67" s="427"/>
      <c r="Q67" s="359"/>
      <c r="R67" s="359"/>
      <c r="S67" s="360"/>
      <c r="T67" s="359"/>
      <c r="U67" s="359"/>
      <c r="V67" s="359"/>
      <c r="W67" s="405"/>
      <c r="X67" s="423" t="s">
        <v>246</v>
      </c>
      <c r="Y67" s="406"/>
      <c r="Z67" s="406"/>
      <c r="AA67" s="406"/>
      <c r="AB67" s="365" t="s">
        <v>215</v>
      </c>
      <c r="AC67" s="366"/>
      <c r="AD67" s="366"/>
      <c r="AE67" s="366"/>
      <c r="AF67" s="366"/>
      <c r="AG67" s="366"/>
      <c r="AH67" s="366"/>
      <c r="AI67" s="366"/>
      <c r="AJ67" s="366"/>
      <c r="AK67" s="366"/>
      <c r="AL67" s="366"/>
      <c r="AM67" s="367"/>
      <c r="AN67" s="367"/>
      <c r="AO67" s="367"/>
      <c r="AP67" s="367"/>
      <c r="AQ67" s="367"/>
      <c r="AR67" s="367"/>
      <c r="AS67" s="367"/>
      <c r="AT67" s="367"/>
      <c r="AU67" s="367"/>
      <c r="AV67" s="367"/>
      <c r="AW67" s="367"/>
      <c r="AX67" s="367">
        <f t="shared" si="15"/>
        <v>0</v>
      </c>
      <c r="AY67" s="368">
        <f>+AD67+AG67+AJ67+AM67+AP67+AS67+AV67</f>
        <v>0</v>
      </c>
      <c r="AZ67" s="350">
        <f t="shared" si="1"/>
        <v>0</v>
      </c>
      <c r="BA67" s="351">
        <f t="shared" si="2"/>
        <v>0</v>
      </c>
      <c r="BB67" s="351">
        <f t="shared" si="2"/>
        <v>0</v>
      </c>
      <c r="BC67" s="351">
        <f t="shared" si="3"/>
        <v>0</v>
      </c>
      <c r="BD67" s="352">
        <f>+'[2]Metas'!S67:S82-S67</f>
        <v>0</v>
      </c>
      <c r="BE67" s="351">
        <f>+'[2]Metas'!T67:T82-T67</f>
        <v>0</v>
      </c>
      <c r="BF67" s="351">
        <f>+'[2]Metas'!U67:U82-U67</f>
        <v>0</v>
      </c>
      <c r="BG67" s="351">
        <f>+'[2]Metas'!V67:V82-V67</f>
        <v>0</v>
      </c>
      <c r="BH67" s="319"/>
      <c r="BI67" s="319"/>
      <c r="BJ67" s="319"/>
      <c r="BK67" s="353"/>
      <c r="BL67" s="353"/>
      <c r="BM67" s="353"/>
      <c r="BN67" s="353"/>
      <c r="BO67" s="353"/>
      <c r="BP67" s="353"/>
      <c r="BT67" s="319"/>
      <c r="BU67" s="319"/>
      <c r="BV67" s="319"/>
      <c r="BW67" s="319"/>
      <c r="BX67" s="319"/>
      <c r="BY67" s="319"/>
      <c r="BZ67" s="319"/>
      <c r="CA67" s="319"/>
      <c r="CB67" s="319"/>
      <c r="CC67" s="319"/>
      <c r="CD67" s="319"/>
      <c r="CE67" s="319"/>
      <c r="CF67" s="319"/>
      <c r="CG67" s="319"/>
      <c r="CH67" s="319"/>
      <c r="CI67" s="319"/>
      <c r="CJ67" s="319"/>
      <c r="CK67" s="319"/>
    </row>
    <row r="68" spans="1:89" s="322" customFormat="1" ht="16.5" customHeight="1">
      <c r="A68" s="332"/>
      <c r="B68" s="332"/>
      <c r="C68" s="332"/>
      <c r="D68" s="332"/>
      <c r="E68" s="332"/>
      <c r="F68" s="332"/>
      <c r="G68" s="333"/>
      <c r="H68" s="354"/>
      <c r="I68" s="424"/>
      <c r="J68" s="403"/>
      <c r="K68" s="356"/>
      <c r="L68" s="403"/>
      <c r="M68" s="424"/>
      <c r="N68" s="425"/>
      <c r="O68" s="426"/>
      <c r="P68" s="427"/>
      <c r="Q68" s="359"/>
      <c r="R68" s="359"/>
      <c r="S68" s="360"/>
      <c r="T68" s="359"/>
      <c r="U68" s="359"/>
      <c r="V68" s="359"/>
      <c r="W68" s="405"/>
      <c r="X68" s="423" t="s">
        <v>247</v>
      </c>
      <c r="Y68" s="406"/>
      <c r="Z68" s="406"/>
      <c r="AA68" s="406"/>
      <c r="AB68" s="365" t="s">
        <v>216</v>
      </c>
      <c r="AC68" s="366"/>
      <c r="AD68" s="366"/>
      <c r="AE68" s="366"/>
      <c r="AF68" s="366"/>
      <c r="AG68" s="366"/>
      <c r="AH68" s="366"/>
      <c r="AI68" s="366"/>
      <c r="AJ68" s="366"/>
      <c r="AK68" s="366"/>
      <c r="AL68" s="366"/>
      <c r="AM68" s="367"/>
      <c r="AN68" s="367"/>
      <c r="AO68" s="367"/>
      <c r="AP68" s="367"/>
      <c r="AQ68" s="367"/>
      <c r="AR68" s="367"/>
      <c r="AS68" s="367"/>
      <c r="AT68" s="367"/>
      <c r="AU68" s="367"/>
      <c r="AV68" s="367"/>
      <c r="AW68" s="367"/>
      <c r="AX68" s="367">
        <f t="shared" si="15"/>
        <v>0</v>
      </c>
      <c r="AY68" s="368">
        <f>+AD68+AG68+AJ68+AM68+AP68+AS68+AV68</f>
        <v>0</v>
      </c>
      <c r="AZ68" s="350">
        <f t="shared" si="1"/>
        <v>0</v>
      </c>
      <c r="BA68" s="351">
        <f t="shared" si="2"/>
        <v>0</v>
      </c>
      <c r="BB68" s="351">
        <f t="shared" si="2"/>
        <v>0</v>
      </c>
      <c r="BC68" s="351">
        <f t="shared" si="3"/>
        <v>0</v>
      </c>
      <c r="BD68" s="352">
        <f>+'[2]Metas'!S68:S83-S68</f>
        <v>0</v>
      </c>
      <c r="BE68" s="351">
        <f>+'[2]Metas'!T68:T83-T68</f>
        <v>0</v>
      </c>
      <c r="BF68" s="351">
        <f>+'[2]Metas'!U68:U83-U68</f>
        <v>0</v>
      </c>
      <c r="BG68" s="351">
        <f>+'[2]Metas'!V68:V83-V68</f>
        <v>0</v>
      </c>
      <c r="BH68" s="319"/>
      <c r="BI68" s="319"/>
      <c r="BJ68" s="319"/>
      <c r="BK68" s="353"/>
      <c r="BL68" s="353"/>
      <c r="BM68" s="353"/>
      <c r="BN68" s="353"/>
      <c r="BO68" s="353"/>
      <c r="BP68" s="353"/>
      <c r="BT68" s="319"/>
      <c r="BU68" s="319"/>
      <c r="BV68" s="319"/>
      <c r="BW68" s="319"/>
      <c r="BX68" s="319"/>
      <c r="BY68" s="319"/>
      <c r="BZ68" s="319"/>
      <c r="CA68" s="319"/>
      <c r="CB68" s="319"/>
      <c r="CC68" s="319"/>
      <c r="CD68" s="319"/>
      <c r="CE68" s="319"/>
      <c r="CF68" s="319"/>
      <c r="CG68" s="319"/>
      <c r="CH68" s="319"/>
      <c r="CI68" s="319"/>
      <c r="CJ68" s="319"/>
      <c r="CK68" s="319"/>
    </row>
    <row r="69" spans="1:89" s="322" customFormat="1" ht="16.5" customHeight="1">
      <c r="A69" s="332"/>
      <c r="B69" s="332"/>
      <c r="C69" s="332"/>
      <c r="D69" s="332"/>
      <c r="E69" s="332"/>
      <c r="F69" s="332"/>
      <c r="G69" s="333"/>
      <c r="H69" s="354"/>
      <c r="I69" s="424"/>
      <c r="J69" s="403"/>
      <c r="K69" s="356"/>
      <c r="L69" s="403"/>
      <c r="M69" s="424"/>
      <c r="N69" s="425"/>
      <c r="O69" s="426"/>
      <c r="P69" s="427"/>
      <c r="Q69" s="359"/>
      <c r="R69" s="359"/>
      <c r="S69" s="360"/>
      <c r="T69" s="359"/>
      <c r="U69" s="359"/>
      <c r="V69" s="359"/>
      <c r="W69" s="405"/>
      <c r="X69" s="423" t="s">
        <v>248</v>
      </c>
      <c r="Y69" s="406"/>
      <c r="Z69" s="406"/>
      <c r="AA69" s="406"/>
      <c r="AB69" s="369" t="s">
        <v>217</v>
      </c>
      <c r="AC69" s="366"/>
      <c r="AD69" s="366"/>
      <c r="AE69" s="366"/>
      <c r="AF69" s="366"/>
      <c r="AG69" s="366"/>
      <c r="AH69" s="366"/>
      <c r="AI69" s="366"/>
      <c r="AJ69" s="366"/>
      <c r="AK69" s="366"/>
      <c r="AL69" s="366"/>
      <c r="AM69" s="367"/>
      <c r="AN69" s="367"/>
      <c r="AO69" s="367"/>
      <c r="AP69" s="367"/>
      <c r="AQ69" s="367"/>
      <c r="AR69" s="367"/>
      <c r="AS69" s="367"/>
      <c r="AT69" s="367"/>
      <c r="AU69" s="367"/>
      <c r="AV69" s="367"/>
      <c r="AW69" s="367"/>
      <c r="AX69" s="367">
        <f t="shared" si="15"/>
        <v>0</v>
      </c>
      <c r="AY69" s="368">
        <f>+AD69+AG69+AJ69+AM69+AP69+AS69+AV69</f>
        <v>0</v>
      </c>
      <c r="AZ69" s="350">
        <f t="shared" si="1"/>
        <v>0</v>
      </c>
      <c r="BA69" s="351">
        <f t="shared" si="2"/>
        <v>0</v>
      </c>
      <c r="BB69" s="351">
        <f t="shared" si="2"/>
        <v>0</v>
      </c>
      <c r="BC69" s="351">
        <f t="shared" si="3"/>
        <v>0</v>
      </c>
      <c r="BD69" s="352">
        <f>+'[2]Metas'!S69:S84-S69</f>
        <v>0</v>
      </c>
      <c r="BE69" s="351">
        <f>+'[2]Metas'!T69:T84-T69</f>
        <v>0</v>
      </c>
      <c r="BF69" s="351">
        <f>+'[2]Metas'!U69:U84-U69</f>
        <v>0</v>
      </c>
      <c r="BG69" s="351">
        <f>+'[2]Metas'!V69:V84-V69</f>
        <v>0</v>
      </c>
      <c r="BH69" s="319"/>
      <c r="BI69" s="319"/>
      <c r="BJ69" s="319"/>
      <c r="BK69" s="353"/>
      <c r="BL69" s="353"/>
      <c r="BM69" s="353"/>
      <c r="BN69" s="353"/>
      <c r="BO69" s="353"/>
      <c r="BP69" s="353"/>
      <c r="BT69" s="319"/>
      <c r="BU69" s="319"/>
      <c r="BV69" s="319"/>
      <c r="BW69" s="319"/>
      <c r="BX69" s="319"/>
      <c r="BY69" s="319"/>
      <c r="BZ69" s="319"/>
      <c r="CA69" s="319"/>
      <c r="CB69" s="319"/>
      <c r="CC69" s="319"/>
      <c r="CD69" s="319"/>
      <c r="CE69" s="319"/>
      <c r="CF69" s="319"/>
      <c r="CG69" s="319"/>
      <c r="CH69" s="319"/>
      <c r="CI69" s="319"/>
      <c r="CJ69" s="319"/>
      <c r="CK69" s="319"/>
    </row>
    <row r="70" spans="1:89" s="322" customFormat="1" ht="16.5" customHeight="1">
      <c r="A70" s="332"/>
      <c r="B70" s="332"/>
      <c r="C70" s="332"/>
      <c r="D70" s="332"/>
      <c r="E70" s="332"/>
      <c r="F70" s="332"/>
      <c r="G70" s="333"/>
      <c r="H70" s="354"/>
      <c r="I70" s="424"/>
      <c r="J70" s="403"/>
      <c r="K70" s="356"/>
      <c r="L70" s="403"/>
      <c r="M70" s="424"/>
      <c r="N70" s="425"/>
      <c r="O70" s="426"/>
      <c r="P70" s="427"/>
      <c r="Q70" s="359"/>
      <c r="R70" s="359"/>
      <c r="S70" s="360"/>
      <c r="T70" s="359"/>
      <c r="U70" s="359"/>
      <c r="V70" s="359"/>
      <c r="W70" s="405"/>
      <c r="X70" s="423" t="s">
        <v>249</v>
      </c>
      <c r="Y70" s="406"/>
      <c r="Z70" s="406"/>
      <c r="AA70" s="406"/>
      <c r="AB70" s="370" t="s">
        <v>218</v>
      </c>
      <c r="AC70" s="371">
        <f aca="true" t="shared" si="17" ref="AC70:AY70">SUM(AC64:AC69)</f>
        <v>0</v>
      </c>
      <c r="AD70" s="371">
        <f t="shared" si="17"/>
        <v>0</v>
      </c>
      <c r="AE70" s="371"/>
      <c r="AF70" s="371">
        <f t="shared" si="17"/>
        <v>0</v>
      </c>
      <c r="AG70" s="371">
        <f t="shared" si="17"/>
        <v>0</v>
      </c>
      <c r="AH70" s="371"/>
      <c r="AI70" s="371">
        <f t="shared" si="17"/>
        <v>0</v>
      </c>
      <c r="AJ70" s="371">
        <f t="shared" si="17"/>
        <v>0</v>
      </c>
      <c r="AK70" s="371"/>
      <c r="AL70" s="371">
        <f t="shared" si="17"/>
        <v>0</v>
      </c>
      <c r="AM70" s="372">
        <f t="shared" si="17"/>
        <v>0</v>
      </c>
      <c r="AN70" s="372"/>
      <c r="AO70" s="372">
        <f t="shared" si="17"/>
        <v>0</v>
      </c>
      <c r="AP70" s="372">
        <f t="shared" si="17"/>
        <v>0</v>
      </c>
      <c r="AQ70" s="372"/>
      <c r="AR70" s="372">
        <f t="shared" si="17"/>
        <v>0</v>
      </c>
      <c r="AS70" s="372">
        <f t="shared" si="17"/>
        <v>0</v>
      </c>
      <c r="AT70" s="372"/>
      <c r="AU70" s="372">
        <f t="shared" si="17"/>
        <v>0</v>
      </c>
      <c r="AV70" s="372">
        <f t="shared" si="17"/>
        <v>0</v>
      </c>
      <c r="AW70" s="372"/>
      <c r="AX70" s="372">
        <f t="shared" si="17"/>
        <v>0</v>
      </c>
      <c r="AY70" s="373">
        <f t="shared" si="17"/>
        <v>0</v>
      </c>
      <c r="AZ70" s="350">
        <f t="shared" si="1"/>
        <v>0</v>
      </c>
      <c r="BA70" s="351">
        <f t="shared" si="2"/>
        <v>0</v>
      </c>
      <c r="BB70" s="351">
        <f t="shared" si="2"/>
        <v>0</v>
      </c>
      <c r="BC70" s="351">
        <f t="shared" si="3"/>
        <v>0</v>
      </c>
      <c r="BD70" s="352">
        <f>+'[2]Metas'!S70:S85-S70</f>
        <v>0</v>
      </c>
      <c r="BE70" s="351">
        <f>+'[2]Metas'!T70:T85-T70</f>
        <v>0</v>
      </c>
      <c r="BF70" s="351">
        <f>+'[2]Metas'!U70:U85-U70</f>
        <v>0</v>
      </c>
      <c r="BG70" s="351">
        <f>+'[2]Metas'!V70:V85-V70</f>
        <v>0</v>
      </c>
      <c r="BH70" s="319"/>
      <c r="BI70" s="319"/>
      <c r="BJ70" s="319"/>
      <c r="BK70" s="353"/>
      <c r="BL70" s="353"/>
      <c r="BM70" s="353"/>
      <c r="BN70" s="353"/>
      <c r="BO70" s="353"/>
      <c r="BP70" s="353"/>
      <c r="BT70" s="319"/>
      <c r="BU70" s="319"/>
      <c r="BV70" s="319"/>
      <c r="BW70" s="319"/>
      <c r="BX70" s="319"/>
      <c r="BY70" s="319"/>
      <c r="BZ70" s="319"/>
      <c r="CA70" s="319"/>
      <c r="CB70" s="319"/>
      <c r="CC70" s="319"/>
      <c r="CD70" s="319"/>
      <c r="CE70" s="319"/>
      <c r="CF70" s="319"/>
      <c r="CG70" s="319"/>
      <c r="CH70" s="319"/>
      <c r="CI70" s="319"/>
      <c r="CJ70" s="319"/>
      <c r="CK70" s="319"/>
    </row>
    <row r="71" spans="1:89" s="322" customFormat="1" ht="16.5" customHeight="1">
      <c r="A71" s="332"/>
      <c r="B71" s="332"/>
      <c r="C71" s="332"/>
      <c r="D71" s="332"/>
      <c r="E71" s="332"/>
      <c r="F71" s="332"/>
      <c r="G71" s="333"/>
      <c r="H71" s="354"/>
      <c r="I71" s="424"/>
      <c r="J71" s="403"/>
      <c r="K71" s="356"/>
      <c r="L71" s="403"/>
      <c r="M71" s="424"/>
      <c r="N71" s="425"/>
      <c r="O71" s="426"/>
      <c r="P71" s="427"/>
      <c r="Q71" s="359"/>
      <c r="R71" s="359"/>
      <c r="S71" s="360"/>
      <c r="T71" s="359"/>
      <c r="U71" s="359"/>
      <c r="V71" s="359"/>
      <c r="W71" s="405"/>
      <c r="X71" s="423" t="s">
        <v>250</v>
      </c>
      <c r="Y71" s="406"/>
      <c r="Z71" s="406"/>
      <c r="AA71" s="406"/>
      <c r="AB71" s="365" t="s">
        <v>219</v>
      </c>
      <c r="AC71" s="366"/>
      <c r="AD71" s="366"/>
      <c r="AE71" s="366"/>
      <c r="AF71" s="366"/>
      <c r="AG71" s="366"/>
      <c r="AH71" s="366"/>
      <c r="AI71" s="366"/>
      <c r="AJ71" s="366"/>
      <c r="AK71" s="366"/>
      <c r="AL71" s="366"/>
      <c r="AM71" s="367"/>
      <c r="AN71" s="367"/>
      <c r="AO71" s="367"/>
      <c r="AP71" s="367"/>
      <c r="AQ71" s="367"/>
      <c r="AR71" s="367"/>
      <c r="AS71" s="367"/>
      <c r="AT71" s="367"/>
      <c r="AU71" s="367"/>
      <c r="AV71" s="367"/>
      <c r="AW71" s="367"/>
      <c r="AX71" s="367">
        <f>+AC71+AF71+AI71+AL71+AO71+AR71+AU71</f>
        <v>0</v>
      </c>
      <c r="AY71" s="368">
        <f aca="true" t="shared" si="18" ref="AY71:AY77">+AD71+AG71+AJ71+AM71+AP71+AS71+AV71</f>
        <v>0</v>
      </c>
      <c r="AZ71" s="350">
        <f t="shared" si="1"/>
        <v>0</v>
      </c>
      <c r="BA71" s="351">
        <f t="shared" si="2"/>
        <v>0</v>
      </c>
      <c r="BB71" s="351">
        <f t="shared" si="2"/>
        <v>0</v>
      </c>
      <c r="BC71" s="351">
        <f t="shared" si="3"/>
        <v>0</v>
      </c>
      <c r="BD71" s="352">
        <f>+'[2]Metas'!S71:S86-S71</f>
        <v>0</v>
      </c>
      <c r="BE71" s="351">
        <f>+'[2]Metas'!T71:T86-T71</f>
        <v>0</v>
      </c>
      <c r="BF71" s="351">
        <f>+'[2]Metas'!U71:U86-U71</f>
        <v>0</v>
      </c>
      <c r="BG71" s="351">
        <f>+'[2]Metas'!V71:V86-V71</f>
        <v>0</v>
      </c>
      <c r="BH71" s="319"/>
      <c r="BI71" s="319"/>
      <c r="BJ71" s="319"/>
      <c r="BK71" s="353"/>
      <c r="BL71" s="353"/>
      <c r="BM71" s="353"/>
      <c r="BN71" s="353"/>
      <c r="BO71" s="353"/>
      <c r="BP71" s="353"/>
      <c r="BT71" s="319"/>
      <c r="BU71" s="319"/>
      <c r="BV71" s="319"/>
      <c r="BW71" s="319"/>
      <c r="BX71" s="319"/>
      <c r="BY71" s="319"/>
      <c r="BZ71" s="319"/>
      <c r="CA71" s="319"/>
      <c r="CB71" s="319"/>
      <c r="CC71" s="319"/>
      <c r="CD71" s="319"/>
      <c r="CE71" s="319"/>
      <c r="CF71" s="319"/>
      <c r="CG71" s="319"/>
      <c r="CH71" s="319"/>
      <c r="CI71" s="319"/>
      <c r="CJ71" s="319"/>
      <c r="CK71" s="319"/>
    </row>
    <row r="72" spans="1:89" s="322" customFormat="1" ht="16.5" customHeight="1">
      <c r="A72" s="332"/>
      <c r="B72" s="332"/>
      <c r="C72" s="332"/>
      <c r="D72" s="332"/>
      <c r="E72" s="332"/>
      <c r="F72" s="332"/>
      <c r="G72" s="333"/>
      <c r="H72" s="354"/>
      <c r="I72" s="424"/>
      <c r="J72" s="403"/>
      <c r="K72" s="356"/>
      <c r="L72" s="403"/>
      <c r="M72" s="424"/>
      <c r="N72" s="425"/>
      <c r="O72" s="426"/>
      <c r="P72" s="427"/>
      <c r="Q72" s="359"/>
      <c r="R72" s="359"/>
      <c r="S72" s="360"/>
      <c r="T72" s="359"/>
      <c r="U72" s="359"/>
      <c r="V72" s="359"/>
      <c r="W72" s="405"/>
      <c r="X72" s="423" t="s">
        <v>251</v>
      </c>
      <c r="Y72" s="406"/>
      <c r="Z72" s="406"/>
      <c r="AA72" s="406"/>
      <c r="AB72" s="365" t="s">
        <v>220</v>
      </c>
      <c r="AC72" s="366"/>
      <c r="AD72" s="366"/>
      <c r="AE72" s="366"/>
      <c r="AF72" s="366"/>
      <c r="AG72" s="366"/>
      <c r="AH72" s="366"/>
      <c r="AI72" s="366"/>
      <c r="AJ72" s="366"/>
      <c r="AK72" s="366"/>
      <c r="AL72" s="366"/>
      <c r="AM72" s="367"/>
      <c r="AN72" s="367"/>
      <c r="AO72" s="367"/>
      <c r="AP72" s="367"/>
      <c r="AQ72" s="367"/>
      <c r="AR72" s="367"/>
      <c r="AS72" s="367"/>
      <c r="AT72" s="367"/>
      <c r="AU72" s="367"/>
      <c r="AV72" s="367"/>
      <c r="AW72" s="367"/>
      <c r="AX72" s="367">
        <f aca="true" t="shared" si="19" ref="AX72:AX77">+AC72+AF72+AI72+AL72+AO72+AR72+AU72</f>
        <v>0</v>
      </c>
      <c r="AY72" s="368">
        <f t="shared" si="18"/>
        <v>0</v>
      </c>
      <c r="AZ72" s="350">
        <f t="shared" si="1"/>
        <v>0</v>
      </c>
      <c r="BA72" s="351">
        <f t="shared" si="2"/>
        <v>0</v>
      </c>
      <c r="BB72" s="351">
        <f t="shared" si="2"/>
        <v>0</v>
      </c>
      <c r="BC72" s="351">
        <f t="shared" si="3"/>
        <v>0</v>
      </c>
      <c r="BD72" s="352">
        <f>+'[2]Metas'!S72:S87-S72</f>
        <v>0</v>
      </c>
      <c r="BE72" s="351">
        <f>+'[2]Metas'!T72:T87-T72</f>
        <v>0</v>
      </c>
      <c r="BF72" s="351">
        <f>+'[2]Metas'!U72:U87-U72</f>
        <v>0</v>
      </c>
      <c r="BG72" s="351">
        <f>+'[2]Metas'!V72:V87-V72</f>
        <v>0</v>
      </c>
      <c r="BH72" s="319"/>
      <c r="BI72" s="319"/>
      <c r="BJ72" s="319"/>
      <c r="BK72" s="353"/>
      <c r="BL72" s="353"/>
      <c r="BM72" s="353"/>
      <c r="BN72" s="353"/>
      <c r="BO72" s="353"/>
      <c r="BP72" s="353"/>
      <c r="BT72" s="319"/>
      <c r="BU72" s="319"/>
      <c r="BV72" s="319"/>
      <c r="BW72" s="319"/>
      <c r="BX72" s="319"/>
      <c r="BY72" s="319"/>
      <c r="BZ72" s="319"/>
      <c r="CA72" s="319"/>
      <c r="CB72" s="319"/>
      <c r="CC72" s="319"/>
      <c r="CD72" s="319"/>
      <c r="CE72" s="319"/>
      <c r="CF72" s="319"/>
      <c r="CG72" s="319"/>
      <c r="CH72" s="319"/>
      <c r="CI72" s="319"/>
      <c r="CJ72" s="319"/>
      <c r="CK72" s="319"/>
    </row>
    <row r="73" spans="1:89" s="322" customFormat="1" ht="16.5" customHeight="1">
      <c r="A73" s="332"/>
      <c r="B73" s="332"/>
      <c r="C73" s="332"/>
      <c r="D73" s="332"/>
      <c r="E73" s="332"/>
      <c r="F73" s="332"/>
      <c r="G73" s="333"/>
      <c r="H73" s="354"/>
      <c r="I73" s="424"/>
      <c r="J73" s="403"/>
      <c r="K73" s="356"/>
      <c r="L73" s="403"/>
      <c r="M73" s="424"/>
      <c r="N73" s="425"/>
      <c r="O73" s="426"/>
      <c r="P73" s="427"/>
      <c r="Q73" s="359"/>
      <c r="R73" s="359"/>
      <c r="S73" s="360"/>
      <c r="T73" s="359"/>
      <c r="U73" s="359"/>
      <c r="V73" s="359"/>
      <c r="W73" s="405"/>
      <c r="X73" s="423"/>
      <c r="Y73" s="406"/>
      <c r="Z73" s="406"/>
      <c r="AA73" s="406"/>
      <c r="AB73" s="369" t="s">
        <v>221</v>
      </c>
      <c r="AC73" s="366"/>
      <c r="AD73" s="366"/>
      <c r="AE73" s="366"/>
      <c r="AF73" s="366"/>
      <c r="AG73" s="366"/>
      <c r="AH73" s="366"/>
      <c r="AI73" s="366"/>
      <c r="AJ73" s="366"/>
      <c r="AK73" s="366"/>
      <c r="AL73" s="366"/>
      <c r="AM73" s="367"/>
      <c r="AN73" s="367"/>
      <c r="AO73" s="367"/>
      <c r="AP73" s="367"/>
      <c r="AQ73" s="367"/>
      <c r="AR73" s="367"/>
      <c r="AS73" s="367"/>
      <c r="AT73" s="367"/>
      <c r="AU73" s="367"/>
      <c r="AV73" s="367"/>
      <c r="AW73" s="367"/>
      <c r="AX73" s="367">
        <f t="shared" si="19"/>
        <v>0</v>
      </c>
      <c r="AY73" s="368">
        <f t="shared" si="18"/>
        <v>0</v>
      </c>
      <c r="AZ73" s="350">
        <f t="shared" si="1"/>
        <v>0</v>
      </c>
      <c r="BA73" s="351">
        <f t="shared" si="2"/>
        <v>0</v>
      </c>
      <c r="BB73" s="351">
        <f t="shared" si="2"/>
        <v>0</v>
      </c>
      <c r="BC73" s="351">
        <f t="shared" si="3"/>
        <v>0</v>
      </c>
      <c r="BD73" s="352">
        <f>+'[2]Metas'!S73:S88-S73</f>
        <v>0</v>
      </c>
      <c r="BE73" s="351">
        <f>+'[2]Metas'!T73:T88-T73</f>
        <v>0</v>
      </c>
      <c r="BF73" s="351">
        <f>+'[2]Metas'!U73:U88-U73</f>
        <v>0</v>
      </c>
      <c r="BG73" s="351">
        <f>+'[2]Metas'!V73:V88-V73</f>
        <v>0</v>
      </c>
      <c r="BH73" s="319"/>
      <c r="BI73" s="319"/>
      <c r="BJ73" s="319"/>
      <c r="BK73" s="353"/>
      <c r="BL73" s="353"/>
      <c r="BM73" s="353"/>
      <c r="BN73" s="353"/>
      <c r="BO73" s="353"/>
      <c r="BP73" s="353"/>
      <c r="BT73" s="319"/>
      <c r="BU73" s="319"/>
      <c r="BV73" s="319"/>
      <c r="BW73" s="319"/>
      <c r="BX73" s="319"/>
      <c r="BY73" s="319"/>
      <c r="BZ73" s="319"/>
      <c r="CA73" s="319"/>
      <c r="CB73" s="319"/>
      <c r="CC73" s="319"/>
      <c r="CD73" s="319"/>
      <c r="CE73" s="319"/>
      <c r="CF73" s="319"/>
      <c r="CG73" s="319"/>
      <c r="CH73" s="319"/>
      <c r="CI73" s="319"/>
      <c r="CJ73" s="319"/>
      <c r="CK73" s="319"/>
    </row>
    <row r="74" spans="1:89" s="322" customFormat="1" ht="16.5" customHeight="1">
      <c r="A74" s="332"/>
      <c r="B74" s="332"/>
      <c r="C74" s="332"/>
      <c r="D74" s="332"/>
      <c r="E74" s="332"/>
      <c r="F74" s="332"/>
      <c r="G74" s="333"/>
      <c r="H74" s="354"/>
      <c r="I74" s="424"/>
      <c r="J74" s="403"/>
      <c r="K74" s="356"/>
      <c r="L74" s="403"/>
      <c r="M74" s="424"/>
      <c r="N74" s="425"/>
      <c r="O74" s="426"/>
      <c r="P74" s="427"/>
      <c r="Q74" s="359"/>
      <c r="R74" s="359"/>
      <c r="S74" s="360"/>
      <c r="T74" s="359"/>
      <c r="U74" s="359"/>
      <c r="V74" s="359"/>
      <c r="W74" s="405"/>
      <c r="X74" s="423" t="s">
        <v>252</v>
      </c>
      <c r="Y74" s="406"/>
      <c r="Z74" s="406"/>
      <c r="AA74" s="406"/>
      <c r="AB74" s="369" t="s">
        <v>222</v>
      </c>
      <c r="AC74" s="366"/>
      <c r="AD74" s="366"/>
      <c r="AE74" s="366"/>
      <c r="AF74" s="366"/>
      <c r="AG74" s="366"/>
      <c r="AH74" s="366"/>
      <c r="AI74" s="366"/>
      <c r="AJ74" s="366"/>
      <c r="AK74" s="366"/>
      <c r="AL74" s="366"/>
      <c r="AM74" s="367"/>
      <c r="AN74" s="367"/>
      <c r="AO74" s="367"/>
      <c r="AP74" s="367"/>
      <c r="AQ74" s="367"/>
      <c r="AR74" s="367"/>
      <c r="AS74" s="367"/>
      <c r="AT74" s="367"/>
      <c r="AU74" s="367"/>
      <c r="AV74" s="367"/>
      <c r="AW74" s="367"/>
      <c r="AX74" s="367">
        <f t="shared" si="19"/>
        <v>0</v>
      </c>
      <c r="AY74" s="368">
        <f t="shared" si="18"/>
        <v>0</v>
      </c>
      <c r="AZ74" s="350">
        <f t="shared" si="1"/>
        <v>0</v>
      </c>
      <c r="BA74" s="351">
        <f t="shared" si="2"/>
        <v>0</v>
      </c>
      <c r="BB74" s="351">
        <f t="shared" si="2"/>
        <v>0</v>
      </c>
      <c r="BC74" s="351">
        <f t="shared" si="3"/>
        <v>0</v>
      </c>
      <c r="BD74" s="352">
        <f>+'[2]Metas'!S74:S89-S74</f>
        <v>0</v>
      </c>
      <c r="BE74" s="351">
        <f>+'[2]Metas'!T74:T89-T74</f>
        <v>0</v>
      </c>
      <c r="BF74" s="351">
        <f>+'[2]Metas'!U74:U89-U74</f>
        <v>0</v>
      </c>
      <c r="BG74" s="351">
        <f>+'[2]Metas'!V74:V89-V74</f>
        <v>0</v>
      </c>
      <c r="BH74" s="319"/>
      <c r="BI74" s="319"/>
      <c r="BJ74" s="319"/>
      <c r="BK74" s="353"/>
      <c r="BL74" s="353"/>
      <c r="BM74" s="353"/>
      <c r="BN74" s="353"/>
      <c r="BO74" s="353"/>
      <c r="BP74" s="353"/>
      <c r="BT74" s="319"/>
      <c r="BU74" s="319"/>
      <c r="BV74" s="319"/>
      <c r="BW74" s="319"/>
      <c r="BX74" s="319"/>
      <c r="BY74" s="319"/>
      <c r="BZ74" s="319"/>
      <c r="CA74" s="319"/>
      <c r="CB74" s="319"/>
      <c r="CC74" s="319"/>
      <c r="CD74" s="319"/>
      <c r="CE74" s="319"/>
      <c r="CF74" s="319"/>
      <c r="CG74" s="319"/>
      <c r="CH74" s="319"/>
      <c r="CI74" s="319"/>
      <c r="CJ74" s="319"/>
      <c r="CK74" s="319"/>
    </row>
    <row r="75" spans="1:89" s="322" customFormat="1" ht="16.5" customHeight="1">
      <c r="A75" s="332"/>
      <c r="B75" s="332"/>
      <c r="C75" s="332"/>
      <c r="D75" s="332"/>
      <c r="E75" s="332"/>
      <c r="F75" s="332"/>
      <c r="G75" s="333"/>
      <c r="H75" s="354"/>
      <c r="I75" s="424"/>
      <c r="J75" s="403"/>
      <c r="K75" s="356"/>
      <c r="L75" s="403"/>
      <c r="M75" s="424"/>
      <c r="N75" s="425"/>
      <c r="O75" s="426"/>
      <c r="P75" s="427"/>
      <c r="Q75" s="359"/>
      <c r="R75" s="359"/>
      <c r="S75" s="360"/>
      <c r="T75" s="359"/>
      <c r="U75" s="359"/>
      <c r="V75" s="359"/>
      <c r="W75" s="405"/>
      <c r="X75" s="423" t="s">
        <v>253</v>
      </c>
      <c r="Y75" s="406"/>
      <c r="Z75" s="406"/>
      <c r="AA75" s="406"/>
      <c r="AB75" s="369" t="s">
        <v>223</v>
      </c>
      <c r="AC75" s="366"/>
      <c r="AD75" s="366"/>
      <c r="AE75" s="366"/>
      <c r="AF75" s="366"/>
      <c r="AG75" s="366"/>
      <c r="AH75" s="366"/>
      <c r="AI75" s="366"/>
      <c r="AJ75" s="366"/>
      <c r="AK75" s="366"/>
      <c r="AL75" s="366"/>
      <c r="AM75" s="367"/>
      <c r="AN75" s="367"/>
      <c r="AO75" s="367"/>
      <c r="AP75" s="367"/>
      <c r="AQ75" s="367"/>
      <c r="AR75" s="367"/>
      <c r="AS75" s="367"/>
      <c r="AT75" s="367"/>
      <c r="AU75" s="367"/>
      <c r="AV75" s="367"/>
      <c r="AW75" s="367"/>
      <c r="AX75" s="367">
        <f t="shared" si="19"/>
        <v>0</v>
      </c>
      <c r="AY75" s="368">
        <f t="shared" si="18"/>
        <v>0</v>
      </c>
      <c r="AZ75" s="350">
        <f t="shared" si="1"/>
        <v>0</v>
      </c>
      <c r="BA75" s="351">
        <f t="shared" si="2"/>
        <v>0</v>
      </c>
      <c r="BB75" s="351">
        <f t="shared" si="2"/>
        <v>0</v>
      </c>
      <c r="BC75" s="351">
        <f t="shared" si="3"/>
        <v>0</v>
      </c>
      <c r="BD75" s="352">
        <f>+'[2]Metas'!S75:S90-S75</f>
        <v>0</v>
      </c>
      <c r="BE75" s="351">
        <f>+'[2]Metas'!T75:T90-T75</f>
        <v>0</v>
      </c>
      <c r="BF75" s="351">
        <f>+'[2]Metas'!U75:U90-U75</f>
        <v>0</v>
      </c>
      <c r="BG75" s="351">
        <f>+'[2]Metas'!V75:V90-V75</f>
        <v>0</v>
      </c>
      <c r="BH75" s="319"/>
      <c r="BI75" s="319"/>
      <c r="BJ75" s="319"/>
      <c r="BK75" s="353"/>
      <c r="BL75" s="353"/>
      <c r="BM75" s="353"/>
      <c r="BN75" s="353"/>
      <c r="BO75" s="353"/>
      <c r="BP75" s="353"/>
      <c r="BT75" s="319"/>
      <c r="BU75" s="319"/>
      <c r="BV75" s="319"/>
      <c r="BW75" s="319"/>
      <c r="BX75" s="319"/>
      <c r="BY75" s="319"/>
      <c r="BZ75" s="319"/>
      <c r="CA75" s="319"/>
      <c r="CB75" s="319"/>
      <c r="CC75" s="319"/>
      <c r="CD75" s="319"/>
      <c r="CE75" s="319"/>
      <c r="CF75" s="319"/>
      <c r="CG75" s="319"/>
      <c r="CH75" s="319"/>
      <c r="CI75" s="319"/>
      <c r="CJ75" s="319"/>
      <c r="CK75" s="319"/>
    </row>
    <row r="76" spans="1:89" s="322" customFormat="1" ht="16.5" customHeight="1">
      <c r="A76" s="332"/>
      <c r="B76" s="332"/>
      <c r="C76" s="332"/>
      <c r="D76" s="332"/>
      <c r="E76" s="332"/>
      <c r="F76" s="332"/>
      <c r="G76" s="333"/>
      <c r="H76" s="354"/>
      <c r="I76" s="424"/>
      <c r="J76" s="403"/>
      <c r="K76" s="356"/>
      <c r="L76" s="403"/>
      <c r="M76" s="424"/>
      <c r="N76" s="425"/>
      <c r="O76" s="426"/>
      <c r="P76" s="427"/>
      <c r="Q76" s="359"/>
      <c r="R76" s="359"/>
      <c r="S76" s="360"/>
      <c r="T76" s="359"/>
      <c r="U76" s="359"/>
      <c r="V76" s="359"/>
      <c r="W76" s="405"/>
      <c r="X76" s="423" t="s">
        <v>254</v>
      </c>
      <c r="Y76" s="406"/>
      <c r="Z76" s="406"/>
      <c r="AA76" s="406"/>
      <c r="AB76" s="369" t="s">
        <v>224</v>
      </c>
      <c r="AC76" s="366"/>
      <c r="AD76" s="366"/>
      <c r="AE76" s="366"/>
      <c r="AF76" s="366"/>
      <c r="AG76" s="366"/>
      <c r="AH76" s="366"/>
      <c r="AI76" s="366"/>
      <c r="AJ76" s="366"/>
      <c r="AK76" s="366"/>
      <c r="AL76" s="366"/>
      <c r="AM76" s="367"/>
      <c r="AN76" s="367"/>
      <c r="AO76" s="367"/>
      <c r="AP76" s="367"/>
      <c r="AQ76" s="367"/>
      <c r="AR76" s="367"/>
      <c r="AS76" s="367"/>
      <c r="AT76" s="367"/>
      <c r="AU76" s="367"/>
      <c r="AV76" s="367"/>
      <c r="AW76" s="367"/>
      <c r="AX76" s="367">
        <f t="shared" si="19"/>
        <v>0</v>
      </c>
      <c r="AY76" s="368">
        <f t="shared" si="18"/>
        <v>0</v>
      </c>
      <c r="AZ76" s="350">
        <f t="shared" si="1"/>
        <v>0</v>
      </c>
      <c r="BA76" s="351">
        <f t="shared" si="2"/>
        <v>0</v>
      </c>
      <c r="BB76" s="351">
        <f t="shared" si="2"/>
        <v>0</v>
      </c>
      <c r="BC76" s="351">
        <f t="shared" si="3"/>
        <v>0</v>
      </c>
      <c r="BD76" s="352">
        <f>+'[2]Metas'!S76:S91-S76</f>
        <v>0</v>
      </c>
      <c r="BE76" s="351">
        <f>+'[2]Metas'!T76:T91-T76</f>
        <v>0</v>
      </c>
      <c r="BF76" s="351">
        <f>+'[2]Metas'!U76:U91-U76</f>
        <v>0</v>
      </c>
      <c r="BG76" s="351">
        <f>+'[2]Metas'!V76:V91-V76</f>
        <v>0</v>
      </c>
      <c r="BH76" s="319"/>
      <c r="BI76" s="319"/>
      <c r="BJ76" s="319"/>
      <c r="BK76" s="353"/>
      <c r="BL76" s="353"/>
      <c r="BM76" s="353"/>
      <c r="BN76" s="353"/>
      <c r="BO76" s="353"/>
      <c r="BP76" s="353"/>
      <c r="BT76" s="319"/>
      <c r="BU76" s="319"/>
      <c r="BV76" s="319"/>
      <c r="BW76" s="319"/>
      <c r="BX76" s="319"/>
      <c r="BY76" s="319"/>
      <c r="BZ76" s="319"/>
      <c r="CA76" s="319"/>
      <c r="CB76" s="319"/>
      <c r="CC76" s="319"/>
      <c r="CD76" s="319"/>
      <c r="CE76" s="319"/>
      <c r="CF76" s="319"/>
      <c r="CG76" s="319"/>
      <c r="CH76" s="319"/>
      <c r="CI76" s="319"/>
      <c r="CJ76" s="319"/>
      <c r="CK76" s="319"/>
    </row>
    <row r="77" spans="1:89" s="322" customFormat="1" ht="16.5" customHeight="1">
      <c r="A77" s="332"/>
      <c r="B77" s="332"/>
      <c r="C77" s="332"/>
      <c r="D77" s="332"/>
      <c r="E77" s="332"/>
      <c r="F77" s="332"/>
      <c r="G77" s="333"/>
      <c r="H77" s="354"/>
      <c r="I77" s="424"/>
      <c r="J77" s="403"/>
      <c r="K77" s="356"/>
      <c r="L77" s="403"/>
      <c r="M77" s="424"/>
      <c r="N77" s="425"/>
      <c r="O77" s="426"/>
      <c r="P77" s="427"/>
      <c r="Q77" s="359"/>
      <c r="R77" s="359"/>
      <c r="S77" s="360"/>
      <c r="T77" s="359"/>
      <c r="U77" s="359"/>
      <c r="V77" s="359"/>
      <c r="W77" s="405"/>
      <c r="X77" s="423" t="s">
        <v>255</v>
      </c>
      <c r="Y77" s="406"/>
      <c r="Z77" s="406"/>
      <c r="AA77" s="406"/>
      <c r="AB77" s="369" t="s">
        <v>225</v>
      </c>
      <c r="AC77" s="366"/>
      <c r="AD77" s="366"/>
      <c r="AE77" s="366"/>
      <c r="AF77" s="366"/>
      <c r="AG77" s="366"/>
      <c r="AH77" s="366"/>
      <c r="AI77" s="366"/>
      <c r="AJ77" s="366"/>
      <c r="AK77" s="366"/>
      <c r="AL77" s="366"/>
      <c r="AM77" s="367"/>
      <c r="AN77" s="367"/>
      <c r="AO77" s="367"/>
      <c r="AP77" s="367"/>
      <c r="AQ77" s="367"/>
      <c r="AR77" s="367"/>
      <c r="AS77" s="367"/>
      <c r="AT77" s="367"/>
      <c r="AU77" s="367"/>
      <c r="AV77" s="367"/>
      <c r="AW77" s="367"/>
      <c r="AX77" s="367">
        <f t="shared" si="19"/>
        <v>0</v>
      </c>
      <c r="AY77" s="368">
        <f t="shared" si="18"/>
        <v>0</v>
      </c>
      <c r="AZ77" s="350">
        <f t="shared" si="1"/>
        <v>0</v>
      </c>
      <c r="BA77" s="351">
        <f t="shared" si="2"/>
        <v>0</v>
      </c>
      <c r="BB77" s="351">
        <f t="shared" si="2"/>
        <v>0</v>
      </c>
      <c r="BC77" s="351">
        <f t="shared" si="3"/>
        <v>0</v>
      </c>
      <c r="BD77" s="352">
        <f>+'[2]Metas'!S77:S92-S77</f>
        <v>0</v>
      </c>
      <c r="BE77" s="351">
        <f>+'[2]Metas'!T77:T92-T77</f>
        <v>0</v>
      </c>
      <c r="BF77" s="351">
        <f>+'[2]Metas'!U77:U92-U77</f>
        <v>0</v>
      </c>
      <c r="BG77" s="351">
        <f>+'[2]Metas'!V77:V92-V77</f>
        <v>0</v>
      </c>
      <c r="BH77" s="319"/>
      <c r="BI77" s="319"/>
      <c r="BJ77" s="319"/>
      <c r="BK77" s="353"/>
      <c r="BL77" s="353"/>
      <c r="BM77" s="353"/>
      <c r="BN77" s="353"/>
      <c r="BO77" s="353"/>
      <c r="BP77" s="353"/>
      <c r="BT77" s="319"/>
      <c r="BU77" s="319"/>
      <c r="BV77" s="319"/>
      <c r="BW77" s="319"/>
      <c r="BX77" s="319"/>
      <c r="BY77" s="319"/>
      <c r="BZ77" s="319"/>
      <c r="CA77" s="319"/>
      <c r="CB77" s="319"/>
      <c r="CC77" s="319"/>
      <c r="CD77" s="319"/>
      <c r="CE77" s="319"/>
      <c r="CF77" s="319"/>
      <c r="CG77" s="319"/>
      <c r="CH77" s="319"/>
      <c r="CI77" s="319"/>
      <c r="CJ77" s="319"/>
      <c r="CK77" s="319"/>
    </row>
    <row r="78" spans="1:89" s="322" customFormat="1" ht="16.5" customHeight="1">
      <c r="A78" s="332"/>
      <c r="B78" s="332"/>
      <c r="C78" s="332"/>
      <c r="D78" s="332"/>
      <c r="E78" s="332"/>
      <c r="F78" s="332"/>
      <c r="G78" s="333"/>
      <c r="H78" s="354"/>
      <c r="I78" s="424"/>
      <c r="J78" s="403"/>
      <c r="K78" s="356"/>
      <c r="L78" s="403"/>
      <c r="M78" s="424"/>
      <c r="N78" s="425"/>
      <c r="O78" s="426"/>
      <c r="P78" s="427"/>
      <c r="Q78" s="359"/>
      <c r="R78" s="359"/>
      <c r="S78" s="360"/>
      <c r="T78" s="359"/>
      <c r="U78" s="359"/>
      <c r="V78" s="359"/>
      <c r="W78" s="405"/>
      <c r="X78" s="423" t="s">
        <v>256</v>
      </c>
      <c r="Y78" s="406"/>
      <c r="Z78" s="406"/>
      <c r="AA78" s="406"/>
      <c r="AB78" s="370" t="s">
        <v>226</v>
      </c>
      <c r="AC78" s="371">
        <f aca="true" t="shared" si="20" ref="AC78:AY78">SUM(AC72:AC77)+IF(AC70=0,AC71,AC70)</f>
        <v>0</v>
      </c>
      <c r="AD78" s="371">
        <f t="shared" si="20"/>
        <v>0</v>
      </c>
      <c r="AE78" s="371"/>
      <c r="AF78" s="371">
        <f t="shared" si="20"/>
        <v>0</v>
      </c>
      <c r="AG78" s="371">
        <f t="shared" si="20"/>
        <v>0</v>
      </c>
      <c r="AH78" s="371"/>
      <c r="AI78" s="371">
        <f t="shared" si="20"/>
        <v>0</v>
      </c>
      <c r="AJ78" s="371">
        <f t="shared" si="20"/>
        <v>0</v>
      </c>
      <c r="AK78" s="371"/>
      <c r="AL78" s="371">
        <f t="shared" si="20"/>
        <v>0</v>
      </c>
      <c r="AM78" s="372">
        <f t="shared" si="20"/>
        <v>0</v>
      </c>
      <c r="AN78" s="372"/>
      <c r="AO78" s="372">
        <f t="shared" si="20"/>
        <v>0</v>
      </c>
      <c r="AP78" s="372">
        <f t="shared" si="20"/>
        <v>0</v>
      </c>
      <c r="AQ78" s="372"/>
      <c r="AR78" s="372">
        <f t="shared" si="20"/>
        <v>0</v>
      </c>
      <c r="AS78" s="372">
        <f t="shared" si="20"/>
        <v>0</v>
      </c>
      <c r="AT78" s="372"/>
      <c r="AU78" s="372">
        <f t="shared" si="20"/>
        <v>0</v>
      </c>
      <c r="AV78" s="372">
        <f t="shared" si="20"/>
        <v>0</v>
      </c>
      <c r="AW78" s="372"/>
      <c r="AX78" s="372">
        <f t="shared" si="20"/>
        <v>0</v>
      </c>
      <c r="AY78" s="373">
        <f t="shared" si="20"/>
        <v>0</v>
      </c>
      <c r="AZ78" s="350">
        <f t="shared" si="1"/>
        <v>0</v>
      </c>
      <c r="BA78" s="351">
        <f t="shared" si="2"/>
        <v>0</v>
      </c>
      <c r="BB78" s="351">
        <f t="shared" si="2"/>
        <v>0</v>
      </c>
      <c r="BC78" s="351">
        <f t="shared" si="3"/>
        <v>0</v>
      </c>
      <c r="BD78" s="352">
        <f>+'[2]Metas'!S78:S93-S78</f>
        <v>0</v>
      </c>
      <c r="BE78" s="351">
        <f>+'[2]Metas'!T78:T93-T78</f>
        <v>0</v>
      </c>
      <c r="BF78" s="351">
        <f>+'[2]Metas'!U78:U93-U78</f>
        <v>0</v>
      </c>
      <c r="BG78" s="351">
        <f>+'[2]Metas'!V78:V93-V78</f>
        <v>0</v>
      </c>
      <c r="BH78" s="319"/>
      <c r="BI78" s="319"/>
      <c r="BJ78" s="319"/>
      <c r="BK78" s="353"/>
      <c r="BL78" s="353"/>
      <c r="BM78" s="353"/>
      <c r="BN78" s="353"/>
      <c r="BO78" s="353"/>
      <c r="BP78" s="353"/>
      <c r="BT78" s="319"/>
      <c r="BU78" s="319"/>
      <c r="BV78" s="319"/>
      <c r="BW78" s="319"/>
      <c r="BX78" s="319"/>
      <c r="BY78" s="319"/>
      <c r="BZ78" s="319"/>
      <c r="CA78" s="319"/>
      <c r="CB78" s="319"/>
      <c r="CC78" s="319"/>
      <c r="CD78" s="319"/>
      <c r="CE78" s="319"/>
      <c r="CF78" s="319"/>
      <c r="CG78" s="319"/>
      <c r="CH78" s="319"/>
      <c r="CI78" s="319"/>
      <c r="CJ78" s="319"/>
      <c r="CK78" s="319"/>
    </row>
    <row r="79" spans="1:89" s="322" customFormat="1" ht="29.25" customHeight="1" thickBot="1">
      <c r="A79" s="332"/>
      <c r="B79" s="332"/>
      <c r="C79" s="332"/>
      <c r="D79" s="332"/>
      <c r="E79" s="332"/>
      <c r="F79" s="332"/>
      <c r="G79" s="333"/>
      <c r="H79" s="374"/>
      <c r="I79" s="428"/>
      <c r="J79" s="414"/>
      <c r="K79" s="376"/>
      <c r="L79" s="414"/>
      <c r="M79" s="428"/>
      <c r="N79" s="429"/>
      <c r="O79" s="430"/>
      <c r="P79" s="431"/>
      <c r="Q79" s="379"/>
      <c r="R79" s="379"/>
      <c r="S79" s="380"/>
      <c r="T79" s="379"/>
      <c r="U79" s="379"/>
      <c r="V79" s="379"/>
      <c r="W79" s="416"/>
      <c r="X79" s="423" t="s">
        <v>257</v>
      </c>
      <c r="Y79" s="417"/>
      <c r="Z79" s="417"/>
      <c r="AA79" s="417"/>
      <c r="AB79" s="385" t="s">
        <v>227</v>
      </c>
      <c r="AC79" s="386"/>
      <c r="AD79" s="386"/>
      <c r="AE79" s="386"/>
      <c r="AF79" s="386"/>
      <c r="AG79" s="386"/>
      <c r="AH79" s="386"/>
      <c r="AI79" s="386"/>
      <c r="AJ79" s="386"/>
      <c r="AK79" s="386"/>
      <c r="AL79" s="386"/>
      <c r="AM79" s="387"/>
      <c r="AN79" s="387"/>
      <c r="AO79" s="387"/>
      <c r="AP79" s="387"/>
      <c r="AQ79" s="387"/>
      <c r="AR79" s="387"/>
      <c r="AS79" s="387"/>
      <c r="AT79" s="387"/>
      <c r="AU79" s="387"/>
      <c r="AV79" s="387"/>
      <c r="AW79" s="387"/>
      <c r="AX79" s="387">
        <f aca="true" t="shared" si="21" ref="AX79:AY85">+AC79+AF79+AI79+AL79+AO79+AR79+AU79</f>
        <v>0</v>
      </c>
      <c r="AY79" s="388">
        <f t="shared" si="21"/>
        <v>0</v>
      </c>
      <c r="AZ79" s="350">
        <f t="shared" si="1"/>
        <v>0</v>
      </c>
      <c r="BA79" s="351">
        <f t="shared" si="2"/>
        <v>0</v>
      </c>
      <c r="BB79" s="351">
        <f t="shared" si="2"/>
        <v>0</v>
      </c>
      <c r="BC79" s="351">
        <f t="shared" si="3"/>
        <v>0</v>
      </c>
      <c r="BD79" s="352">
        <f>+'[2]Metas'!S79:S94-S79</f>
        <v>0</v>
      </c>
      <c r="BE79" s="351">
        <f>+'[2]Metas'!T79:T94-T79</f>
        <v>0</v>
      </c>
      <c r="BF79" s="351">
        <f>+'[2]Metas'!U79:U94-U79</f>
        <v>0</v>
      </c>
      <c r="BG79" s="351">
        <f>+'[2]Metas'!V79:V94-V79</f>
        <v>0</v>
      </c>
      <c r="BH79" s="319"/>
      <c r="BI79" s="319"/>
      <c r="BJ79" s="319"/>
      <c r="BK79" s="353"/>
      <c r="BL79" s="353"/>
      <c r="BM79" s="353"/>
      <c r="BN79" s="353"/>
      <c r="BO79" s="353"/>
      <c r="BP79" s="353"/>
      <c r="BT79" s="319"/>
      <c r="BU79" s="319"/>
      <c r="BV79" s="319"/>
      <c r="BW79" s="319"/>
      <c r="BX79" s="319"/>
      <c r="BY79" s="319"/>
      <c r="BZ79" s="319"/>
      <c r="CA79" s="319"/>
      <c r="CB79" s="319"/>
      <c r="CC79" s="319"/>
      <c r="CD79" s="319"/>
      <c r="CE79" s="319"/>
      <c r="CF79" s="319"/>
      <c r="CG79" s="319"/>
      <c r="CH79" s="319"/>
      <c r="CI79" s="319"/>
      <c r="CJ79" s="319"/>
      <c r="CK79" s="319"/>
    </row>
    <row r="80" spans="1:89" s="322" customFormat="1" ht="36" customHeight="1">
      <c r="A80" s="332" t="s">
        <v>258</v>
      </c>
      <c r="B80" s="332" t="s">
        <v>259</v>
      </c>
      <c r="C80" s="332" t="s">
        <v>206</v>
      </c>
      <c r="D80" s="332" t="s">
        <v>207</v>
      </c>
      <c r="E80" s="332" t="s">
        <v>230</v>
      </c>
      <c r="F80" s="332" t="s">
        <v>230</v>
      </c>
      <c r="G80" s="333">
        <v>14</v>
      </c>
      <c r="H80" s="334">
        <v>881</v>
      </c>
      <c r="I80" s="419" t="s">
        <v>74</v>
      </c>
      <c r="J80" s="398"/>
      <c r="K80" s="337" t="s">
        <v>63</v>
      </c>
      <c r="L80" s="398"/>
      <c r="M80" s="419" t="s">
        <v>84</v>
      </c>
      <c r="N80" s="420" t="s">
        <v>85</v>
      </c>
      <c r="O80" s="338">
        <v>0.75</v>
      </c>
      <c r="P80" s="339">
        <v>0.405</v>
      </c>
      <c r="Q80" s="340">
        <f>SUMIF('Actividades inversión 881'!$B$14:$B$41,'Metas inversión 881'!$B80,'Actividades inversión 881'!M$14:M$41)</f>
        <v>1286940000</v>
      </c>
      <c r="R80" s="340">
        <f>SUMIF('Actividades inversión 881'!$B$14:$B$41,'Metas inversión 881'!$B80,'Actividades inversión 881'!N$14:N$41)</f>
        <v>1286940000</v>
      </c>
      <c r="S80" s="340">
        <f>SUMIF('Actividades inversión 881'!$B$14:$B$41,'Metas inversión 881'!$B80,'Actividades inversión 881'!O$14:O$41)</f>
        <v>0</v>
      </c>
      <c r="T80" s="340">
        <f>SUMIF('Actividades inversión 881'!$B$14:$B$41,'Metas inversión 881'!$B80,'Actividades inversión 881'!P$14:P$41)</f>
        <v>0</v>
      </c>
      <c r="U80" s="340">
        <f>SUMIF('Actividades inversión 881'!$B$14:$B$41,'Metas inversión 881'!$B80,'Actividades inversión 881'!Q$14:Q$41)</f>
        <v>7487433</v>
      </c>
      <c r="V80" s="340">
        <f>SUMIF('Actividades inversión 881'!$B$14:$B$41,'Metas inversión 881'!$B80,'Actividades inversión 881'!R$14:R$41)</f>
        <v>7250400</v>
      </c>
      <c r="W80" s="432" t="s">
        <v>164</v>
      </c>
      <c r="X80" s="433" t="s">
        <v>165</v>
      </c>
      <c r="Y80" s="433" t="s">
        <v>166</v>
      </c>
      <c r="Z80" s="400" t="s">
        <v>167</v>
      </c>
      <c r="AA80" s="434"/>
      <c r="AB80" s="346" t="s">
        <v>212</v>
      </c>
      <c r="AC80" s="347"/>
      <c r="AD80" s="347"/>
      <c r="AE80" s="347"/>
      <c r="AF80" s="347"/>
      <c r="AG80" s="347"/>
      <c r="AH80" s="347"/>
      <c r="AI80" s="347"/>
      <c r="AJ80" s="347"/>
      <c r="AK80" s="347"/>
      <c r="AL80" s="347"/>
      <c r="AM80" s="348"/>
      <c r="AN80" s="348"/>
      <c r="AO80" s="348"/>
      <c r="AP80" s="348"/>
      <c r="AQ80" s="348"/>
      <c r="AR80" s="348"/>
      <c r="AS80" s="348"/>
      <c r="AT80" s="348"/>
      <c r="AU80" s="348"/>
      <c r="AV80" s="348"/>
      <c r="AW80" s="348"/>
      <c r="AX80" s="348">
        <f t="shared" si="21"/>
        <v>0</v>
      </c>
      <c r="AY80" s="349">
        <f t="shared" si="21"/>
        <v>0</v>
      </c>
      <c r="AZ80" s="350">
        <f t="shared" si="1"/>
        <v>0</v>
      </c>
      <c r="BA80" s="351">
        <f t="shared" si="2"/>
        <v>1286940000</v>
      </c>
      <c r="BB80" s="351">
        <f t="shared" si="2"/>
        <v>0</v>
      </c>
      <c r="BC80" s="351">
        <f t="shared" si="3"/>
        <v>237033</v>
      </c>
      <c r="BD80" s="352">
        <f>+'[2]Metas'!S80:S95-S80</f>
        <v>15989866</v>
      </c>
      <c r="BE80" s="351">
        <f>+'[2]Metas'!T80:T95-T80</f>
        <v>15752833</v>
      </c>
      <c r="BF80" s="351">
        <f>+'[2]Metas'!U80:U95-U80</f>
        <v>223054190</v>
      </c>
      <c r="BG80" s="351">
        <f>+'[2]Metas'!V80:V95-V80</f>
        <v>222549503</v>
      </c>
      <c r="BH80" s="319"/>
      <c r="BI80" s="319"/>
      <c r="BJ80" s="319"/>
      <c r="BK80" s="353">
        <f>+'[1]99-METROPOLITANO'!N78</f>
        <v>1286940000</v>
      </c>
      <c r="BL80" s="353">
        <f>+'[1]99-METROPOLITANO'!O78</f>
        <v>1286940000</v>
      </c>
      <c r="BM80" s="353">
        <f>+'[1]99-METROPOLITANO'!P78</f>
        <v>0</v>
      </c>
      <c r="BN80" s="353">
        <f>+'[1]99-METROPOLITANO'!Q78</f>
        <v>0</v>
      </c>
      <c r="BO80" s="353">
        <f>+'[1]99-METROPOLITANO'!R78</f>
        <v>7487433</v>
      </c>
      <c r="BP80" s="353">
        <f>+'[1]99-METROPOLITANO'!S78</f>
        <v>7250400</v>
      </c>
      <c r="BT80" s="319"/>
      <c r="BU80" s="319"/>
      <c r="BV80" s="319"/>
      <c r="BW80" s="319"/>
      <c r="BX80" s="319"/>
      <c r="BY80" s="319"/>
      <c r="BZ80" s="319"/>
      <c r="CA80" s="319"/>
      <c r="CB80" s="319"/>
      <c r="CC80" s="319"/>
      <c r="CD80" s="319"/>
      <c r="CE80" s="319"/>
      <c r="CF80" s="319"/>
      <c r="CG80" s="319"/>
      <c r="CH80" s="319"/>
      <c r="CI80" s="319"/>
      <c r="CJ80" s="319"/>
      <c r="CK80" s="319"/>
    </row>
    <row r="81" spans="1:89" s="322" customFormat="1" ht="15.75">
      <c r="A81" s="332"/>
      <c r="B81" s="332"/>
      <c r="C81" s="332"/>
      <c r="D81" s="332"/>
      <c r="E81" s="332"/>
      <c r="F81" s="332"/>
      <c r="G81" s="333"/>
      <c r="H81" s="354"/>
      <c r="I81" s="424"/>
      <c r="J81" s="403"/>
      <c r="K81" s="356"/>
      <c r="L81" s="403"/>
      <c r="M81" s="424"/>
      <c r="N81" s="425"/>
      <c r="O81" s="392"/>
      <c r="P81" s="358"/>
      <c r="Q81" s="359"/>
      <c r="R81" s="359"/>
      <c r="S81" s="359"/>
      <c r="T81" s="359"/>
      <c r="U81" s="359"/>
      <c r="V81" s="359"/>
      <c r="W81" s="435"/>
      <c r="X81" s="436"/>
      <c r="Y81" s="436"/>
      <c r="Z81" s="405"/>
      <c r="AA81" s="437"/>
      <c r="AB81" s="365" t="s">
        <v>213</v>
      </c>
      <c r="AC81" s="366"/>
      <c r="AD81" s="366"/>
      <c r="AE81" s="366"/>
      <c r="AF81" s="366"/>
      <c r="AG81" s="366"/>
      <c r="AH81" s="366"/>
      <c r="AI81" s="366"/>
      <c r="AJ81" s="366"/>
      <c r="AK81" s="366"/>
      <c r="AL81" s="366"/>
      <c r="AM81" s="367"/>
      <c r="AN81" s="367"/>
      <c r="AO81" s="367"/>
      <c r="AP81" s="367"/>
      <c r="AQ81" s="367"/>
      <c r="AR81" s="367"/>
      <c r="AS81" s="367"/>
      <c r="AT81" s="367"/>
      <c r="AU81" s="367"/>
      <c r="AV81" s="367"/>
      <c r="AW81" s="367"/>
      <c r="AX81" s="367">
        <f t="shared" si="21"/>
        <v>0</v>
      </c>
      <c r="AY81" s="368">
        <f t="shared" si="21"/>
        <v>0</v>
      </c>
      <c r="AZ81" s="350">
        <f aca="true" t="shared" si="22" ref="AZ81:AZ127">+AE80:AE81+AH81+AK81+AN81+AQ81+AT81+AW81</f>
        <v>0</v>
      </c>
      <c r="BA81" s="351">
        <f aca="true" t="shared" si="23" ref="BA81:BB129">+R81-S81</f>
        <v>0</v>
      </c>
      <c r="BB81" s="351">
        <f t="shared" si="23"/>
        <v>0</v>
      </c>
      <c r="BC81" s="351">
        <f aca="true" t="shared" si="24" ref="BC81:BC129">+U81-V81</f>
        <v>0</v>
      </c>
      <c r="BD81" s="352">
        <f>+'[2]Metas'!S81:S96-S81</f>
        <v>0</v>
      </c>
      <c r="BE81" s="351">
        <f>+'[2]Metas'!T81:T96-T81</f>
        <v>0</v>
      </c>
      <c r="BF81" s="351">
        <f>+'[2]Metas'!U81:U96-U81</f>
        <v>0</v>
      </c>
      <c r="BG81" s="351">
        <f>+'[2]Metas'!V81:V96-V81</f>
        <v>0</v>
      </c>
      <c r="BH81" s="319"/>
      <c r="BI81" s="319"/>
      <c r="BJ81" s="319"/>
      <c r="BK81" s="353"/>
      <c r="BL81" s="353"/>
      <c r="BM81" s="353"/>
      <c r="BN81" s="353"/>
      <c r="BO81" s="353"/>
      <c r="BP81" s="353"/>
      <c r="BT81" s="319"/>
      <c r="BU81" s="319"/>
      <c r="BV81" s="319"/>
      <c r="BW81" s="319"/>
      <c r="BX81" s="319"/>
      <c r="BY81" s="319"/>
      <c r="BZ81" s="319"/>
      <c r="CA81" s="319"/>
      <c r="CB81" s="319"/>
      <c r="CC81" s="319"/>
      <c r="CD81" s="319"/>
      <c r="CE81" s="319"/>
      <c r="CF81" s="319"/>
      <c r="CG81" s="319"/>
      <c r="CH81" s="319"/>
      <c r="CI81" s="319"/>
      <c r="CJ81" s="319"/>
      <c r="CK81" s="319"/>
    </row>
    <row r="82" spans="1:89" s="322" customFormat="1" ht="15.75">
      <c r="A82" s="332"/>
      <c r="B82" s="332"/>
      <c r="C82" s="332"/>
      <c r="D82" s="332"/>
      <c r="E82" s="332"/>
      <c r="F82" s="332"/>
      <c r="G82" s="333"/>
      <c r="H82" s="354"/>
      <c r="I82" s="424"/>
      <c r="J82" s="403"/>
      <c r="K82" s="356"/>
      <c r="L82" s="403"/>
      <c r="M82" s="424"/>
      <c r="N82" s="425"/>
      <c r="O82" s="392"/>
      <c r="P82" s="358"/>
      <c r="Q82" s="359"/>
      <c r="R82" s="359"/>
      <c r="S82" s="359"/>
      <c r="T82" s="359"/>
      <c r="U82" s="359"/>
      <c r="V82" s="359"/>
      <c r="W82" s="435"/>
      <c r="X82" s="436"/>
      <c r="Y82" s="436"/>
      <c r="Z82" s="405"/>
      <c r="AA82" s="437"/>
      <c r="AB82" s="365" t="s">
        <v>214</v>
      </c>
      <c r="AC82" s="366"/>
      <c r="AD82" s="366"/>
      <c r="AE82" s="366"/>
      <c r="AF82" s="366"/>
      <c r="AG82" s="366"/>
      <c r="AH82" s="366"/>
      <c r="AI82" s="366"/>
      <c r="AJ82" s="366"/>
      <c r="AK82" s="366"/>
      <c r="AL82" s="366"/>
      <c r="AM82" s="367"/>
      <c r="AN82" s="367"/>
      <c r="AO82" s="367"/>
      <c r="AP82" s="367"/>
      <c r="AQ82" s="367"/>
      <c r="AR82" s="367"/>
      <c r="AS82" s="367"/>
      <c r="AT82" s="367"/>
      <c r="AU82" s="367"/>
      <c r="AV82" s="367"/>
      <c r="AW82" s="367"/>
      <c r="AX82" s="367">
        <f t="shared" si="21"/>
        <v>0</v>
      </c>
      <c r="AY82" s="368">
        <f t="shared" si="21"/>
        <v>0</v>
      </c>
      <c r="AZ82" s="350">
        <f t="shared" si="22"/>
        <v>0</v>
      </c>
      <c r="BA82" s="351">
        <f t="shared" si="23"/>
        <v>0</v>
      </c>
      <c r="BB82" s="351">
        <f t="shared" si="23"/>
        <v>0</v>
      </c>
      <c r="BC82" s="351">
        <f t="shared" si="24"/>
        <v>0</v>
      </c>
      <c r="BD82" s="352">
        <f>+'[2]Metas'!S82:S97-S82</f>
        <v>0</v>
      </c>
      <c r="BE82" s="351">
        <f>+'[2]Metas'!T82:T97-T82</f>
        <v>0</v>
      </c>
      <c r="BF82" s="351">
        <f>+'[2]Metas'!U82:U97-U82</f>
        <v>0</v>
      </c>
      <c r="BG82" s="351">
        <f>+'[2]Metas'!V82:V97-V82</f>
        <v>0</v>
      </c>
      <c r="BH82" s="319"/>
      <c r="BI82" s="319"/>
      <c r="BJ82" s="319"/>
      <c r="BK82" s="353"/>
      <c r="BL82" s="353"/>
      <c r="BM82" s="353"/>
      <c r="BN82" s="353"/>
      <c r="BO82" s="353"/>
      <c r="BP82" s="353"/>
      <c r="BT82" s="319"/>
      <c r="BU82" s="319"/>
      <c r="BV82" s="319"/>
      <c r="BW82" s="319"/>
      <c r="BX82" s="319"/>
      <c r="BY82" s="319"/>
      <c r="BZ82" s="319"/>
      <c r="CA82" s="319"/>
      <c r="CB82" s="319"/>
      <c r="CC82" s="319"/>
      <c r="CD82" s="319"/>
      <c r="CE82" s="319"/>
      <c r="CF82" s="319"/>
      <c r="CG82" s="319"/>
      <c r="CH82" s="319"/>
      <c r="CI82" s="319"/>
      <c r="CJ82" s="319"/>
      <c r="CK82" s="319"/>
    </row>
    <row r="83" spans="1:89" s="322" customFormat="1" ht="15.75">
      <c r="A83" s="332"/>
      <c r="B83" s="332"/>
      <c r="C83" s="332"/>
      <c r="D83" s="332"/>
      <c r="E83" s="332"/>
      <c r="F83" s="332"/>
      <c r="G83" s="333"/>
      <c r="H83" s="354"/>
      <c r="I83" s="424"/>
      <c r="J83" s="403"/>
      <c r="K83" s="356"/>
      <c r="L83" s="403"/>
      <c r="M83" s="424"/>
      <c r="N83" s="425"/>
      <c r="O83" s="392"/>
      <c r="P83" s="358"/>
      <c r="Q83" s="359"/>
      <c r="R83" s="359"/>
      <c r="S83" s="359"/>
      <c r="T83" s="359"/>
      <c r="U83" s="359"/>
      <c r="V83" s="359"/>
      <c r="W83" s="435"/>
      <c r="X83" s="436"/>
      <c r="Y83" s="436"/>
      <c r="Z83" s="405"/>
      <c r="AA83" s="437"/>
      <c r="AB83" s="365" t="s">
        <v>215</v>
      </c>
      <c r="AC83" s="366"/>
      <c r="AD83" s="366"/>
      <c r="AE83" s="366"/>
      <c r="AF83" s="366"/>
      <c r="AG83" s="366"/>
      <c r="AH83" s="366"/>
      <c r="AI83" s="366"/>
      <c r="AJ83" s="366"/>
      <c r="AK83" s="366"/>
      <c r="AL83" s="366"/>
      <c r="AM83" s="367"/>
      <c r="AN83" s="367"/>
      <c r="AO83" s="367"/>
      <c r="AP83" s="367"/>
      <c r="AQ83" s="367"/>
      <c r="AR83" s="367"/>
      <c r="AS83" s="367"/>
      <c r="AT83" s="367"/>
      <c r="AU83" s="367"/>
      <c r="AV83" s="367"/>
      <c r="AW83" s="367"/>
      <c r="AX83" s="367">
        <f t="shared" si="21"/>
        <v>0</v>
      </c>
      <c r="AY83" s="368">
        <f t="shared" si="21"/>
        <v>0</v>
      </c>
      <c r="AZ83" s="350">
        <f t="shared" si="22"/>
        <v>0</v>
      </c>
      <c r="BA83" s="351">
        <f t="shared" si="23"/>
        <v>0</v>
      </c>
      <c r="BB83" s="351">
        <f t="shared" si="23"/>
        <v>0</v>
      </c>
      <c r="BC83" s="351">
        <f t="shared" si="24"/>
        <v>0</v>
      </c>
      <c r="BD83" s="352">
        <f>+'[2]Metas'!S83:S98-S83</f>
        <v>0</v>
      </c>
      <c r="BE83" s="351">
        <f>+'[2]Metas'!T83:T98-T83</f>
        <v>0</v>
      </c>
      <c r="BF83" s="351">
        <f>+'[2]Metas'!U83:U98-U83</f>
        <v>0</v>
      </c>
      <c r="BG83" s="351">
        <f>+'[2]Metas'!V83:V98-V83</f>
        <v>0</v>
      </c>
      <c r="BH83" s="319"/>
      <c r="BI83" s="319"/>
      <c r="BJ83" s="319"/>
      <c r="BK83" s="353"/>
      <c r="BL83" s="353"/>
      <c r="BM83" s="353"/>
      <c r="BN83" s="353"/>
      <c r="BO83" s="353"/>
      <c r="BP83" s="353"/>
      <c r="BT83" s="319"/>
      <c r="BU83" s="319"/>
      <c r="BV83" s="319"/>
      <c r="BW83" s="319"/>
      <c r="BX83" s="319"/>
      <c r="BY83" s="319"/>
      <c r="BZ83" s="319"/>
      <c r="CA83" s="319"/>
      <c r="CB83" s="319"/>
      <c r="CC83" s="319"/>
      <c r="CD83" s="319"/>
      <c r="CE83" s="319"/>
      <c r="CF83" s="319"/>
      <c r="CG83" s="319"/>
      <c r="CH83" s="319"/>
      <c r="CI83" s="319"/>
      <c r="CJ83" s="319"/>
      <c r="CK83" s="319"/>
    </row>
    <row r="84" spans="1:89" s="322" customFormat="1" ht="15.75">
      <c r="A84" s="332"/>
      <c r="B84" s="332"/>
      <c r="C84" s="332"/>
      <c r="D84" s="332"/>
      <c r="E84" s="332"/>
      <c r="F84" s="332"/>
      <c r="G84" s="333"/>
      <c r="H84" s="354"/>
      <c r="I84" s="424"/>
      <c r="J84" s="403"/>
      <c r="K84" s="356"/>
      <c r="L84" s="403"/>
      <c r="M84" s="424"/>
      <c r="N84" s="425"/>
      <c r="O84" s="392"/>
      <c r="P84" s="358"/>
      <c r="Q84" s="359"/>
      <c r="R84" s="359"/>
      <c r="S84" s="359"/>
      <c r="T84" s="359"/>
      <c r="U84" s="359"/>
      <c r="V84" s="359"/>
      <c r="W84" s="435"/>
      <c r="X84" s="436"/>
      <c r="Y84" s="436"/>
      <c r="Z84" s="405"/>
      <c r="AA84" s="437"/>
      <c r="AB84" s="365" t="s">
        <v>216</v>
      </c>
      <c r="AC84" s="366"/>
      <c r="AD84" s="366"/>
      <c r="AE84" s="366"/>
      <c r="AF84" s="366"/>
      <c r="AG84" s="366"/>
      <c r="AH84" s="366"/>
      <c r="AI84" s="366"/>
      <c r="AJ84" s="366"/>
      <c r="AK84" s="366"/>
      <c r="AL84" s="366"/>
      <c r="AM84" s="367"/>
      <c r="AN84" s="367"/>
      <c r="AO84" s="367"/>
      <c r="AP84" s="367"/>
      <c r="AQ84" s="367"/>
      <c r="AR84" s="367"/>
      <c r="AS84" s="367"/>
      <c r="AT84" s="367"/>
      <c r="AU84" s="367"/>
      <c r="AV84" s="367"/>
      <c r="AW84" s="367"/>
      <c r="AX84" s="367">
        <f t="shared" si="21"/>
        <v>0</v>
      </c>
      <c r="AY84" s="368">
        <f t="shared" si="21"/>
        <v>0</v>
      </c>
      <c r="AZ84" s="350">
        <f t="shared" si="22"/>
        <v>0</v>
      </c>
      <c r="BA84" s="351">
        <f t="shared" si="23"/>
        <v>0</v>
      </c>
      <c r="BB84" s="351">
        <f t="shared" si="23"/>
        <v>0</v>
      </c>
      <c r="BC84" s="351">
        <f t="shared" si="24"/>
        <v>0</v>
      </c>
      <c r="BD84" s="352">
        <f>+'[2]Metas'!S84:S99-S84</f>
        <v>0</v>
      </c>
      <c r="BE84" s="351">
        <f>+'[2]Metas'!T84:T99-T84</f>
        <v>0</v>
      </c>
      <c r="BF84" s="351">
        <f>+'[2]Metas'!U84:U99-U84</f>
        <v>0</v>
      </c>
      <c r="BG84" s="351">
        <f>+'[2]Metas'!V84:V99-V84</f>
        <v>0</v>
      </c>
      <c r="BH84" s="319"/>
      <c r="BI84" s="319"/>
      <c r="BJ84" s="319"/>
      <c r="BK84" s="353"/>
      <c r="BL84" s="353"/>
      <c r="BM84" s="353"/>
      <c r="BN84" s="353"/>
      <c r="BO84" s="353"/>
      <c r="BP84" s="353"/>
      <c r="BT84" s="319"/>
      <c r="BU84" s="319"/>
      <c r="BV84" s="319"/>
      <c r="BW84" s="319"/>
      <c r="BX84" s="319"/>
      <c r="BY84" s="319"/>
      <c r="BZ84" s="319"/>
      <c r="CA84" s="319"/>
      <c r="CB84" s="319"/>
      <c r="CC84" s="319"/>
      <c r="CD84" s="319"/>
      <c r="CE84" s="319"/>
      <c r="CF84" s="319"/>
      <c r="CG84" s="319"/>
      <c r="CH84" s="319"/>
      <c r="CI84" s="319"/>
      <c r="CJ84" s="319"/>
      <c r="CK84" s="319"/>
    </row>
    <row r="85" spans="1:89" s="322" customFormat="1" ht="15.75">
      <c r="A85" s="332"/>
      <c r="B85" s="332"/>
      <c r="C85" s="332"/>
      <c r="D85" s="332"/>
      <c r="E85" s="332"/>
      <c r="F85" s="332"/>
      <c r="G85" s="333"/>
      <c r="H85" s="354"/>
      <c r="I85" s="424"/>
      <c r="J85" s="403"/>
      <c r="K85" s="356"/>
      <c r="L85" s="403"/>
      <c r="M85" s="424"/>
      <c r="N85" s="425"/>
      <c r="O85" s="392"/>
      <c r="P85" s="358"/>
      <c r="Q85" s="359"/>
      <c r="R85" s="359"/>
      <c r="S85" s="359"/>
      <c r="T85" s="359"/>
      <c r="U85" s="359"/>
      <c r="V85" s="359"/>
      <c r="W85" s="435"/>
      <c r="X85" s="436"/>
      <c r="Y85" s="436"/>
      <c r="Z85" s="405"/>
      <c r="AA85" s="437"/>
      <c r="AB85" s="369" t="s">
        <v>217</v>
      </c>
      <c r="AC85" s="366"/>
      <c r="AD85" s="366"/>
      <c r="AE85" s="366"/>
      <c r="AF85" s="366"/>
      <c r="AG85" s="366"/>
      <c r="AH85" s="366"/>
      <c r="AI85" s="366"/>
      <c r="AJ85" s="366"/>
      <c r="AK85" s="366"/>
      <c r="AL85" s="366"/>
      <c r="AM85" s="367"/>
      <c r="AN85" s="367"/>
      <c r="AO85" s="367"/>
      <c r="AP85" s="367"/>
      <c r="AQ85" s="367"/>
      <c r="AR85" s="367"/>
      <c r="AS85" s="367"/>
      <c r="AT85" s="367"/>
      <c r="AU85" s="367"/>
      <c r="AV85" s="367"/>
      <c r="AW85" s="367"/>
      <c r="AX85" s="367">
        <f t="shared" si="21"/>
        <v>0</v>
      </c>
      <c r="AY85" s="368">
        <f t="shared" si="21"/>
        <v>0</v>
      </c>
      <c r="AZ85" s="350">
        <f t="shared" si="22"/>
        <v>0</v>
      </c>
      <c r="BA85" s="351">
        <f t="shared" si="23"/>
        <v>0</v>
      </c>
      <c r="BB85" s="351">
        <f t="shared" si="23"/>
        <v>0</v>
      </c>
      <c r="BC85" s="351">
        <f t="shared" si="24"/>
        <v>0</v>
      </c>
      <c r="BD85" s="352">
        <f>+'[2]Metas'!S85:S100-S85</f>
        <v>0</v>
      </c>
      <c r="BE85" s="351">
        <f>+'[2]Metas'!T85:T100-T85</f>
        <v>0</v>
      </c>
      <c r="BF85" s="351">
        <f>+'[2]Metas'!U85:U100-U85</f>
        <v>0</v>
      </c>
      <c r="BG85" s="351">
        <f>+'[2]Metas'!V85:V100-V85</f>
        <v>0</v>
      </c>
      <c r="BH85" s="319"/>
      <c r="BI85" s="319"/>
      <c r="BJ85" s="319"/>
      <c r="BK85" s="353"/>
      <c r="BL85" s="353"/>
      <c r="BM85" s="353"/>
      <c r="BN85" s="353"/>
      <c r="BO85" s="353"/>
      <c r="BP85" s="353"/>
      <c r="BT85" s="319"/>
      <c r="BU85" s="319"/>
      <c r="BV85" s="319"/>
      <c r="BW85" s="319"/>
      <c r="BX85" s="319"/>
      <c r="BY85" s="319"/>
      <c r="BZ85" s="319"/>
      <c r="CA85" s="319"/>
      <c r="CB85" s="319"/>
      <c r="CC85" s="319"/>
      <c r="CD85" s="319"/>
      <c r="CE85" s="319"/>
      <c r="CF85" s="319"/>
      <c r="CG85" s="319"/>
      <c r="CH85" s="319"/>
      <c r="CI85" s="319"/>
      <c r="CJ85" s="319"/>
      <c r="CK85" s="319"/>
    </row>
    <row r="86" spans="1:89" s="322" customFormat="1" ht="15.75">
      <c r="A86" s="332"/>
      <c r="B86" s="332"/>
      <c r="C86" s="332"/>
      <c r="D86" s="332"/>
      <c r="E86" s="332"/>
      <c r="F86" s="332"/>
      <c r="G86" s="333"/>
      <c r="H86" s="354"/>
      <c r="I86" s="424"/>
      <c r="J86" s="403"/>
      <c r="K86" s="356"/>
      <c r="L86" s="403"/>
      <c r="M86" s="424"/>
      <c r="N86" s="425"/>
      <c r="O86" s="392"/>
      <c r="P86" s="358"/>
      <c r="Q86" s="359"/>
      <c r="R86" s="359"/>
      <c r="S86" s="359"/>
      <c r="T86" s="359"/>
      <c r="U86" s="359"/>
      <c r="V86" s="359"/>
      <c r="W86" s="435"/>
      <c r="X86" s="436"/>
      <c r="Y86" s="436"/>
      <c r="Z86" s="405"/>
      <c r="AA86" s="437"/>
      <c r="AB86" s="370" t="s">
        <v>218</v>
      </c>
      <c r="AC86" s="371">
        <f aca="true" t="shared" si="25" ref="AC86:AY86">SUM(AC80:AC85)</f>
        <v>0</v>
      </c>
      <c r="AD86" s="371">
        <f t="shared" si="25"/>
        <v>0</v>
      </c>
      <c r="AE86" s="371"/>
      <c r="AF86" s="371">
        <f t="shared" si="25"/>
        <v>0</v>
      </c>
      <c r="AG86" s="371">
        <f t="shared" si="25"/>
        <v>0</v>
      </c>
      <c r="AH86" s="371"/>
      <c r="AI86" s="371">
        <f t="shared" si="25"/>
        <v>0</v>
      </c>
      <c r="AJ86" s="371">
        <f t="shared" si="25"/>
        <v>0</v>
      </c>
      <c r="AK86" s="371"/>
      <c r="AL86" s="371">
        <f t="shared" si="25"/>
        <v>0</v>
      </c>
      <c r="AM86" s="372">
        <f t="shared" si="25"/>
        <v>0</v>
      </c>
      <c r="AN86" s="372"/>
      <c r="AO86" s="372">
        <f t="shared" si="25"/>
        <v>0</v>
      </c>
      <c r="AP86" s="372">
        <f t="shared" si="25"/>
        <v>0</v>
      </c>
      <c r="AQ86" s="372"/>
      <c r="AR86" s="372">
        <f t="shared" si="25"/>
        <v>0</v>
      </c>
      <c r="AS86" s="372">
        <f t="shared" si="25"/>
        <v>0</v>
      </c>
      <c r="AT86" s="372"/>
      <c r="AU86" s="372">
        <f t="shared" si="25"/>
        <v>0</v>
      </c>
      <c r="AV86" s="372">
        <f t="shared" si="25"/>
        <v>0</v>
      </c>
      <c r="AW86" s="372"/>
      <c r="AX86" s="372">
        <f t="shared" si="25"/>
        <v>0</v>
      </c>
      <c r="AY86" s="373">
        <f t="shared" si="25"/>
        <v>0</v>
      </c>
      <c r="AZ86" s="350">
        <f t="shared" si="22"/>
        <v>0</v>
      </c>
      <c r="BA86" s="351">
        <f t="shared" si="23"/>
        <v>0</v>
      </c>
      <c r="BB86" s="351">
        <f t="shared" si="23"/>
        <v>0</v>
      </c>
      <c r="BC86" s="351">
        <f t="shared" si="24"/>
        <v>0</v>
      </c>
      <c r="BD86" s="352">
        <f>+'[2]Metas'!S86:S101-S86</f>
        <v>0</v>
      </c>
      <c r="BE86" s="351">
        <f>+'[2]Metas'!T86:T101-T86</f>
        <v>0</v>
      </c>
      <c r="BF86" s="351">
        <f>+'[2]Metas'!U86:U101-U86</f>
        <v>0</v>
      </c>
      <c r="BG86" s="351">
        <f>+'[2]Metas'!V86:V101-V86</f>
        <v>0</v>
      </c>
      <c r="BH86" s="319"/>
      <c r="BI86" s="319"/>
      <c r="BJ86" s="319"/>
      <c r="BK86" s="353"/>
      <c r="BL86" s="353"/>
      <c r="BM86" s="353"/>
      <c r="BN86" s="353"/>
      <c r="BO86" s="353"/>
      <c r="BP86" s="353"/>
      <c r="BT86" s="319"/>
      <c r="BU86" s="319"/>
      <c r="BV86" s="319"/>
      <c r="BW86" s="319"/>
      <c r="BX86" s="319"/>
      <c r="BY86" s="319"/>
      <c r="BZ86" s="319"/>
      <c r="CA86" s="319"/>
      <c r="CB86" s="319"/>
      <c r="CC86" s="319"/>
      <c r="CD86" s="319"/>
      <c r="CE86" s="319"/>
      <c r="CF86" s="319"/>
      <c r="CG86" s="319"/>
      <c r="CH86" s="319"/>
      <c r="CI86" s="319"/>
      <c r="CJ86" s="319"/>
      <c r="CK86" s="319"/>
    </row>
    <row r="87" spans="1:89" s="322" customFormat="1" ht="15.75">
      <c r="A87" s="332"/>
      <c r="B87" s="332"/>
      <c r="C87" s="332"/>
      <c r="D87" s="332"/>
      <c r="E87" s="332"/>
      <c r="F87" s="332"/>
      <c r="G87" s="333"/>
      <c r="H87" s="354"/>
      <c r="I87" s="424"/>
      <c r="J87" s="403"/>
      <c r="K87" s="356"/>
      <c r="L87" s="403"/>
      <c r="M87" s="424"/>
      <c r="N87" s="425"/>
      <c r="O87" s="392"/>
      <c r="P87" s="358"/>
      <c r="Q87" s="359"/>
      <c r="R87" s="359"/>
      <c r="S87" s="359"/>
      <c r="T87" s="359"/>
      <c r="U87" s="359"/>
      <c r="V87" s="359"/>
      <c r="W87" s="435"/>
      <c r="X87" s="436"/>
      <c r="Y87" s="436"/>
      <c r="Z87" s="405"/>
      <c r="AA87" s="437"/>
      <c r="AB87" s="365" t="s">
        <v>219</v>
      </c>
      <c r="AC87" s="366"/>
      <c r="AD87" s="366"/>
      <c r="AE87" s="366"/>
      <c r="AF87" s="366"/>
      <c r="AG87" s="366"/>
      <c r="AH87" s="366"/>
      <c r="AI87" s="366"/>
      <c r="AJ87" s="366"/>
      <c r="AK87" s="366"/>
      <c r="AL87" s="366"/>
      <c r="AM87" s="367"/>
      <c r="AN87" s="367"/>
      <c r="AO87" s="367"/>
      <c r="AP87" s="367"/>
      <c r="AQ87" s="367"/>
      <c r="AR87" s="367"/>
      <c r="AS87" s="367"/>
      <c r="AT87" s="367"/>
      <c r="AU87" s="367"/>
      <c r="AV87" s="367"/>
      <c r="AW87" s="367"/>
      <c r="AX87" s="367">
        <f>+AC87+AF87+AI87+AL87+AO87+AR87+AU87</f>
        <v>0</v>
      </c>
      <c r="AY87" s="368">
        <f aca="true" t="shared" si="26" ref="AY87:AY93">+AD87+AG87+AJ87+AM87+AP87+AS87+AV87</f>
        <v>0</v>
      </c>
      <c r="AZ87" s="350">
        <f t="shared" si="22"/>
        <v>0</v>
      </c>
      <c r="BA87" s="351">
        <f t="shared" si="23"/>
        <v>0</v>
      </c>
      <c r="BB87" s="351">
        <f t="shared" si="23"/>
        <v>0</v>
      </c>
      <c r="BC87" s="351">
        <f t="shared" si="24"/>
        <v>0</v>
      </c>
      <c r="BD87" s="352">
        <f>+'[2]Metas'!S87:S102-S87</f>
        <v>0</v>
      </c>
      <c r="BE87" s="351">
        <f>+'[2]Metas'!T87:T102-T87</f>
        <v>0</v>
      </c>
      <c r="BF87" s="351">
        <f>+'[2]Metas'!U87:U102-U87</f>
        <v>0</v>
      </c>
      <c r="BG87" s="351">
        <f>+'[2]Metas'!V87:V102-V87</f>
        <v>0</v>
      </c>
      <c r="BH87" s="319"/>
      <c r="BI87" s="319"/>
      <c r="BJ87" s="319"/>
      <c r="BK87" s="353"/>
      <c r="BL87" s="353"/>
      <c r="BM87" s="353"/>
      <c r="BN87" s="353"/>
      <c r="BO87" s="353"/>
      <c r="BP87" s="353"/>
      <c r="BT87" s="319"/>
      <c r="BU87" s="319"/>
      <c r="BV87" s="319"/>
      <c r="BW87" s="319"/>
      <c r="BX87" s="319"/>
      <c r="BY87" s="319"/>
      <c r="BZ87" s="319"/>
      <c r="CA87" s="319"/>
      <c r="CB87" s="319"/>
      <c r="CC87" s="319"/>
      <c r="CD87" s="319"/>
      <c r="CE87" s="319"/>
      <c r="CF87" s="319"/>
      <c r="CG87" s="319"/>
      <c r="CH87" s="319"/>
      <c r="CI87" s="319"/>
      <c r="CJ87" s="319"/>
      <c r="CK87" s="319"/>
    </row>
    <row r="88" spans="1:89" s="322" customFormat="1" ht="15.75">
      <c r="A88" s="332"/>
      <c r="B88" s="332"/>
      <c r="C88" s="332"/>
      <c r="D88" s="332"/>
      <c r="E88" s="332"/>
      <c r="F88" s="332"/>
      <c r="G88" s="333"/>
      <c r="H88" s="354"/>
      <c r="I88" s="424"/>
      <c r="J88" s="403"/>
      <c r="K88" s="356"/>
      <c r="L88" s="403"/>
      <c r="M88" s="424"/>
      <c r="N88" s="425"/>
      <c r="O88" s="392"/>
      <c r="P88" s="358"/>
      <c r="Q88" s="359"/>
      <c r="R88" s="359"/>
      <c r="S88" s="359"/>
      <c r="T88" s="359"/>
      <c r="U88" s="359"/>
      <c r="V88" s="359"/>
      <c r="W88" s="435"/>
      <c r="X88" s="436"/>
      <c r="Y88" s="436"/>
      <c r="Z88" s="405"/>
      <c r="AA88" s="437"/>
      <c r="AB88" s="365" t="s">
        <v>220</v>
      </c>
      <c r="AC88" s="366"/>
      <c r="AD88" s="366"/>
      <c r="AE88" s="366"/>
      <c r="AF88" s="366"/>
      <c r="AG88" s="366"/>
      <c r="AH88" s="366"/>
      <c r="AI88" s="366"/>
      <c r="AJ88" s="366"/>
      <c r="AK88" s="366"/>
      <c r="AL88" s="366"/>
      <c r="AM88" s="367"/>
      <c r="AN88" s="367"/>
      <c r="AO88" s="367"/>
      <c r="AP88" s="367"/>
      <c r="AQ88" s="367"/>
      <c r="AR88" s="367"/>
      <c r="AS88" s="367"/>
      <c r="AT88" s="367"/>
      <c r="AU88" s="367"/>
      <c r="AV88" s="367"/>
      <c r="AW88" s="367"/>
      <c r="AX88" s="367">
        <f aca="true" t="shared" si="27" ref="AX88:AX93">+AC88+AF88+AI88+AL88+AO88+AR88+AU88</f>
        <v>0</v>
      </c>
      <c r="AY88" s="368">
        <f t="shared" si="26"/>
        <v>0</v>
      </c>
      <c r="AZ88" s="350">
        <f t="shared" si="22"/>
        <v>0</v>
      </c>
      <c r="BA88" s="351">
        <f t="shared" si="23"/>
        <v>0</v>
      </c>
      <c r="BB88" s="351">
        <f t="shared" si="23"/>
        <v>0</v>
      </c>
      <c r="BC88" s="351">
        <f t="shared" si="24"/>
        <v>0</v>
      </c>
      <c r="BD88" s="352">
        <f>+'[2]Metas'!S88:S103-S88</f>
        <v>0</v>
      </c>
      <c r="BE88" s="351">
        <f>+'[2]Metas'!T88:T103-T88</f>
        <v>0</v>
      </c>
      <c r="BF88" s="351">
        <f>+'[2]Metas'!U88:U103-U88</f>
        <v>0</v>
      </c>
      <c r="BG88" s="351">
        <f>+'[2]Metas'!V88:V103-V88</f>
        <v>0</v>
      </c>
      <c r="BH88" s="319"/>
      <c r="BI88" s="319"/>
      <c r="BJ88" s="319"/>
      <c r="BK88" s="353"/>
      <c r="BL88" s="353"/>
      <c r="BM88" s="353"/>
      <c r="BN88" s="353"/>
      <c r="BO88" s="353"/>
      <c r="BP88" s="353"/>
      <c r="BT88" s="319"/>
      <c r="BU88" s="319"/>
      <c r="BV88" s="319"/>
      <c r="BW88" s="319"/>
      <c r="BX88" s="319"/>
      <c r="BY88" s="319"/>
      <c r="BZ88" s="319"/>
      <c r="CA88" s="319"/>
      <c r="CB88" s="319"/>
      <c r="CC88" s="319"/>
      <c r="CD88" s="319"/>
      <c r="CE88" s="319"/>
      <c r="CF88" s="319"/>
      <c r="CG88" s="319"/>
      <c r="CH88" s="319"/>
      <c r="CI88" s="319"/>
      <c r="CJ88" s="319"/>
      <c r="CK88" s="319"/>
    </row>
    <row r="89" spans="1:89" s="322" customFormat="1" ht="15.75">
      <c r="A89" s="332"/>
      <c r="B89" s="332"/>
      <c r="C89" s="332"/>
      <c r="D89" s="332"/>
      <c r="E89" s="332"/>
      <c r="F89" s="332"/>
      <c r="G89" s="333"/>
      <c r="H89" s="354"/>
      <c r="I89" s="424"/>
      <c r="J89" s="403"/>
      <c r="K89" s="356"/>
      <c r="L89" s="403"/>
      <c r="M89" s="424"/>
      <c r="N89" s="425"/>
      <c r="O89" s="392"/>
      <c r="P89" s="358"/>
      <c r="Q89" s="359"/>
      <c r="R89" s="359"/>
      <c r="S89" s="359"/>
      <c r="T89" s="359"/>
      <c r="U89" s="359"/>
      <c r="V89" s="359"/>
      <c r="W89" s="435"/>
      <c r="X89" s="436"/>
      <c r="Y89" s="436"/>
      <c r="Z89" s="405"/>
      <c r="AA89" s="437"/>
      <c r="AB89" s="369" t="s">
        <v>221</v>
      </c>
      <c r="AC89" s="366"/>
      <c r="AD89" s="366"/>
      <c r="AE89" s="366"/>
      <c r="AF89" s="366"/>
      <c r="AG89" s="366"/>
      <c r="AH89" s="366"/>
      <c r="AI89" s="366"/>
      <c r="AJ89" s="366"/>
      <c r="AK89" s="366"/>
      <c r="AL89" s="366"/>
      <c r="AM89" s="367"/>
      <c r="AN89" s="367"/>
      <c r="AO89" s="367"/>
      <c r="AP89" s="367"/>
      <c r="AQ89" s="367"/>
      <c r="AR89" s="367"/>
      <c r="AS89" s="367"/>
      <c r="AT89" s="367"/>
      <c r="AU89" s="367"/>
      <c r="AV89" s="367"/>
      <c r="AW89" s="367"/>
      <c r="AX89" s="367">
        <f t="shared" si="27"/>
        <v>0</v>
      </c>
      <c r="AY89" s="368">
        <f t="shared" si="26"/>
        <v>0</v>
      </c>
      <c r="AZ89" s="350">
        <f t="shared" si="22"/>
        <v>0</v>
      </c>
      <c r="BA89" s="351">
        <f t="shared" si="23"/>
        <v>0</v>
      </c>
      <c r="BB89" s="351">
        <f t="shared" si="23"/>
        <v>0</v>
      </c>
      <c r="BC89" s="351">
        <f t="shared" si="24"/>
        <v>0</v>
      </c>
      <c r="BD89" s="352">
        <f>+'[2]Metas'!S89:S104-S89</f>
        <v>0</v>
      </c>
      <c r="BE89" s="351">
        <f>+'[2]Metas'!T89:T104-T89</f>
        <v>0</v>
      </c>
      <c r="BF89" s="351">
        <f>+'[2]Metas'!U89:U104-U89</f>
        <v>0</v>
      </c>
      <c r="BG89" s="351">
        <f>+'[2]Metas'!V89:V104-V89</f>
        <v>0</v>
      </c>
      <c r="BH89" s="319"/>
      <c r="BI89" s="319"/>
      <c r="BJ89" s="319"/>
      <c r="BK89" s="353"/>
      <c r="BL89" s="353"/>
      <c r="BM89" s="353"/>
      <c r="BN89" s="353"/>
      <c r="BO89" s="353"/>
      <c r="BP89" s="353"/>
      <c r="BT89" s="319"/>
      <c r="BU89" s="319"/>
      <c r="BV89" s="319"/>
      <c r="BW89" s="319"/>
      <c r="BX89" s="319"/>
      <c r="BY89" s="319"/>
      <c r="BZ89" s="319"/>
      <c r="CA89" s="319"/>
      <c r="CB89" s="319"/>
      <c r="CC89" s="319"/>
      <c r="CD89" s="319"/>
      <c r="CE89" s="319"/>
      <c r="CF89" s="319"/>
      <c r="CG89" s="319"/>
      <c r="CH89" s="319"/>
      <c r="CI89" s="319"/>
      <c r="CJ89" s="319"/>
      <c r="CK89" s="319"/>
    </row>
    <row r="90" spans="1:89" s="322" customFormat="1" ht="15.75">
      <c r="A90" s="332"/>
      <c r="B90" s="332"/>
      <c r="C90" s="332"/>
      <c r="D90" s="332"/>
      <c r="E90" s="332"/>
      <c r="F90" s="332"/>
      <c r="G90" s="333"/>
      <c r="H90" s="354"/>
      <c r="I90" s="424"/>
      <c r="J90" s="403"/>
      <c r="K90" s="356"/>
      <c r="L90" s="403"/>
      <c r="M90" s="424"/>
      <c r="N90" s="425"/>
      <c r="O90" s="392"/>
      <c r="P90" s="358"/>
      <c r="Q90" s="359"/>
      <c r="R90" s="359"/>
      <c r="S90" s="359"/>
      <c r="T90" s="359"/>
      <c r="U90" s="359"/>
      <c r="V90" s="359"/>
      <c r="W90" s="435"/>
      <c r="X90" s="436"/>
      <c r="Y90" s="436"/>
      <c r="Z90" s="405"/>
      <c r="AA90" s="437"/>
      <c r="AB90" s="369" t="s">
        <v>222</v>
      </c>
      <c r="AC90" s="366"/>
      <c r="AD90" s="366"/>
      <c r="AE90" s="366"/>
      <c r="AF90" s="366"/>
      <c r="AG90" s="366"/>
      <c r="AH90" s="366"/>
      <c r="AI90" s="366"/>
      <c r="AJ90" s="366"/>
      <c r="AK90" s="366"/>
      <c r="AL90" s="366"/>
      <c r="AM90" s="367"/>
      <c r="AN90" s="367"/>
      <c r="AO90" s="367"/>
      <c r="AP90" s="367"/>
      <c r="AQ90" s="367"/>
      <c r="AR90" s="367"/>
      <c r="AS90" s="367"/>
      <c r="AT90" s="367"/>
      <c r="AU90" s="367"/>
      <c r="AV90" s="367"/>
      <c r="AW90" s="367"/>
      <c r="AX90" s="367">
        <f t="shared" si="27"/>
        <v>0</v>
      </c>
      <c r="AY90" s="368">
        <f t="shared" si="26"/>
        <v>0</v>
      </c>
      <c r="AZ90" s="350">
        <f t="shared" si="22"/>
        <v>0</v>
      </c>
      <c r="BA90" s="351">
        <f t="shared" si="23"/>
        <v>0</v>
      </c>
      <c r="BB90" s="351">
        <f t="shared" si="23"/>
        <v>0</v>
      </c>
      <c r="BC90" s="351">
        <f t="shared" si="24"/>
        <v>0</v>
      </c>
      <c r="BD90" s="352">
        <f>+'[2]Metas'!S90:S105-S90</f>
        <v>0</v>
      </c>
      <c r="BE90" s="351">
        <f>+'[2]Metas'!T90:T105-T90</f>
        <v>0</v>
      </c>
      <c r="BF90" s="351">
        <f>+'[2]Metas'!U90:U105-U90</f>
        <v>0</v>
      </c>
      <c r="BG90" s="351">
        <f>+'[2]Metas'!V90:V105-V90</f>
        <v>0</v>
      </c>
      <c r="BH90" s="319"/>
      <c r="BI90" s="319"/>
      <c r="BJ90" s="319"/>
      <c r="BK90" s="353"/>
      <c r="BL90" s="353"/>
      <c r="BM90" s="353"/>
      <c r="BN90" s="353"/>
      <c r="BO90" s="353"/>
      <c r="BP90" s="353"/>
      <c r="BT90" s="319"/>
      <c r="BU90" s="319"/>
      <c r="BV90" s="319"/>
      <c r="BW90" s="319"/>
      <c r="BX90" s="319"/>
      <c r="BY90" s="319"/>
      <c r="BZ90" s="319"/>
      <c r="CA90" s="319"/>
      <c r="CB90" s="319"/>
      <c r="CC90" s="319"/>
      <c r="CD90" s="319"/>
      <c r="CE90" s="319"/>
      <c r="CF90" s="319"/>
      <c r="CG90" s="319"/>
      <c r="CH90" s="319"/>
      <c r="CI90" s="319"/>
      <c r="CJ90" s="319"/>
      <c r="CK90" s="319"/>
    </row>
    <row r="91" spans="1:89" s="322" customFormat="1" ht="15.75">
      <c r="A91" s="332"/>
      <c r="B91" s="332"/>
      <c r="C91" s="332"/>
      <c r="D91" s="332"/>
      <c r="E91" s="332"/>
      <c r="F91" s="332"/>
      <c r="G91" s="333"/>
      <c r="H91" s="354"/>
      <c r="I91" s="424"/>
      <c r="J91" s="403"/>
      <c r="K91" s="356"/>
      <c r="L91" s="403"/>
      <c r="M91" s="424"/>
      <c r="N91" s="425"/>
      <c r="O91" s="392"/>
      <c r="P91" s="358"/>
      <c r="Q91" s="359"/>
      <c r="R91" s="359"/>
      <c r="S91" s="359"/>
      <c r="T91" s="359"/>
      <c r="U91" s="359"/>
      <c r="V91" s="359"/>
      <c r="W91" s="435"/>
      <c r="X91" s="436"/>
      <c r="Y91" s="436"/>
      <c r="Z91" s="405"/>
      <c r="AA91" s="437"/>
      <c r="AB91" s="369" t="s">
        <v>223</v>
      </c>
      <c r="AC91" s="366"/>
      <c r="AD91" s="366"/>
      <c r="AE91" s="366"/>
      <c r="AF91" s="366"/>
      <c r="AG91" s="366"/>
      <c r="AH91" s="366"/>
      <c r="AI91" s="366"/>
      <c r="AJ91" s="366"/>
      <c r="AK91" s="366"/>
      <c r="AL91" s="366"/>
      <c r="AM91" s="367"/>
      <c r="AN91" s="367"/>
      <c r="AO91" s="367"/>
      <c r="AP91" s="367"/>
      <c r="AQ91" s="367"/>
      <c r="AR91" s="367"/>
      <c r="AS91" s="367"/>
      <c r="AT91" s="367"/>
      <c r="AU91" s="367"/>
      <c r="AV91" s="367"/>
      <c r="AW91" s="367"/>
      <c r="AX91" s="367">
        <f t="shared" si="27"/>
        <v>0</v>
      </c>
      <c r="AY91" s="368">
        <f t="shared" si="26"/>
        <v>0</v>
      </c>
      <c r="AZ91" s="350">
        <f t="shared" si="22"/>
        <v>0</v>
      </c>
      <c r="BA91" s="351">
        <f t="shared" si="23"/>
        <v>0</v>
      </c>
      <c r="BB91" s="351">
        <f t="shared" si="23"/>
        <v>0</v>
      </c>
      <c r="BC91" s="351">
        <f t="shared" si="24"/>
        <v>0</v>
      </c>
      <c r="BD91" s="352">
        <f>+'[2]Metas'!S91:S106-S91</f>
        <v>0</v>
      </c>
      <c r="BE91" s="351">
        <f>+'[2]Metas'!T91:T106-T91</f>
        <v>0</v>
      </c>
      <c r="BF91" s="351">
        <f>+'[2]Metas'!U91:U106-U91</f>
        <v>0</v>
      </c>
      <c r="BG91" s="351">
        <f>+'[2]Metas'!V91:V106-V91</f>
        <v>0</v>
      </c>
      <c r="BH91" s="319"/>
      <c r="BI91" s="319"/>
      <c r="BJ91" s="319"/>
      <c r="BK91" s="353"/>
      <c r="BL91" s="353"/>
      <c r="BM91" s="353"/>
      <c r="BN91" s="353"/>
      <c r="BO91" s="353"/>
      <c r="BP91" s="353"/>
      <c r="BT91" s="319"/>
      <c r="BU91" s="319"/>
      <c r="BV91" s="319"/>
      <c r="BW91" s="319"/>
      <c r="BX91" s="319"/>
      <c r="BY91" s="319"/>
      <c r="BZ91" s="319"/>
      <c r="CA91" s="319"/>
      <c r="CB91" s="319"/>
      <c r="CC91" s="319"/>
      <c r="CD91" s="319"/>
      <c r="CE91" s="319"/>
      <c r="CF91" s="319"/>
      <c r="CG91" s="319"/>
      <c r="CH91" s="319"/>
      <c r="CI91" s="319"/>
      <c r="CJ91" s="319"/>
      <c r="CK91" s="319"/>
    </row>
    <row r="92" spans="1:89" s="322" customFormat="1" ht="15.75">
      <c r="A92" s="332"/>
      <c r="B92" s="332"/>
      <c r="C92" s="332"/>
      <c r="D92" s="332"/>
      <c r="E92" s="332"/>
      <c r="F92" s="332"/>
      <c r="G92" s="333"/>
      <c r="H92" s="354"/>
      <c r="I92" s="424"/>
      <c r="J92" s="403"/>
      <c r="K92" s="356"/>
      <c r="L92" s="403"/>
      <c r="M92" s="424"/>
      <c r="N92" s="425"/>
      <c r="O92" s="392"/>
      <c r="P92" s="358"/>
      <c r="Q92" s="359"/>
      <c r="R92" s="359"/>
      <c r="S92" s="359"/>
      <c r="T92" s="359"/>
      <c r="U92" s="359"/>
      <c r="V92" s="359"/>
      <c r="W92" s="435"/>
      <c r="X92" s="436"/>
      <c r="Y92" s="436"/>
      <c r="Z92" s="405"/>
      <c r="AA92" s="437"/>
      <c r="AB92" s="369" t="s">
        <v>224</v>
      </c>
      <c r="AC92" s="366"/>
      <c r="AD92" s="366"/>
      <c r="AE92" s="366"/>
      <c r="AF92" s="366"/>
      <c r="AG92" s="366"/>
      <c r="AH92" s="366"/>
      <c r="AI92" s="366"/>
      <c r="AJ92" s="366"/>
      <c r="AK92" s="366"/>
      <c r="AL92" s="366"/>
      <c r="AM92" s="367"/>
      <c r="AN92" s="367"/>
      <c r="AO92" s="367"/>
      <c r="AP92" s="367"/>
      <c r="AQ92" s="367"/>
      <c r="AR92" s="367"/>
      <c r="AS92" s="367"/>
      <c r="AT92" s="367"/>
      <c r="AU92" s="367"/>
      <c r="AV92" s="367"/>
      <c r="AW92" s="367"/>
      <c r="AX92" s="367">
        <f t="shared" si="27"/>
        <v>0</v>
      </c>
      <c r="AY92" s="368">
        <f t="shared" si="26"/>
        <v>0</v>
      </c>
      <c r="AZ92" s="350">
        <f t="shared" si="22"/>
        <v>0</v>
      </c>
      <c r="BA92" s="351">
        <f t="shared" si="23"/>
        <v>0</v>
      </c>
      <c r="BB92" s="351">
        <f t="shared" si="23"/>
        <v>0</v>
      </c>
      <c r="BC92" s="351">
        <f t="shared" si="24"/>
        <v>0</v>
      </c>
      <c r="BD92" s="352">
        <f>+'[2]Metas'!S92:S107-S92</f>
        <v>0</v>
      </c>
      <c r="BE92" s="351">
        <f>+'[2]Metas'!T92:T107-T92</f>
        <v>0</v>
      </c>
      <c r="BF92" s="351">
        <f>+'[2]Metas'!U92:U107-U92</f>
        <v>0</v>
      </c>
      <c r="BG92" s="351">
        <f>+'[2]Metas'!V92:V107-V92</f>
        <v>0</v>
      </c>
      <c r="BH92" s="319"/>
      <c r="BI92" s="319"/>
      <c r="BJ92" s="319"/>
      <c r="BK92" s="353"/>
      <c r="BL92" s="353"/>
      <c r="BM92" s="353"/>
      <c r="BN92" s="353"/>
      <c r="BO92" s="353"/>
      <c r="BP92" s="353"/>
      <c r="BT92" s="319"/>
      <c r="BU92" s="319"/>
      <c r="BV92" s="319"/>
      <c r="BW92" s="319"/>
      <c r="BX92" s="319"/>
      <c r="BY92" s="319"/>
      <c r="BZ92" s="319"/>
      <c r="CA92" s="319"/>
      <c r="CB92" s="319"/>
      <c r="CC92" s="319"/>
      <c r="CD92" s="319"/>
      <c r="CE92" s="319"/>
      <c r="CF92" s="319"/>
      <c r="CG92" s="319"/>
      <c r="CH92" s="319"/>
      <c r="CI92" s="319"/>
      <c r="CJ92" s="319"/>
      <c r="CK92" s="319"/>
    </row>
    <row r="93" spans="1:89" s="322" customFormat="1" ht="15.75">
      <c r="A93" s="332"/>
      <c r="B93" s="332"/>
      <c r="C93" s="332"/>
      <c r="D93" s="332"/>
      <c r="E93" s="332"/>
      <c r="F93" s="332"/>
      <c r="G93" s="333"/>
      <c r="H93" s="354"/>
      <c r="I93" s="424"/>
      <c r="J93" s="403"/>
      <c r="K93" s="356"/>
      <c r="L93" s="403"/>
      <c r="M93" s="424"/>
      <c r="N93" s="425"/>
      <c r="O93" s="392"/>
      <c r="P93" s="358"/>
      <c r="Q93" s="359"/>
      <c r="R93" s="359"/>
      <c r="S93" s="359"/>
      <c r="T93" s="359"/>
      <c r="U93" s="359"/>
      <c r="V93" s="359"/>
      <c r="W93" s="435"/>
      <c r="X93" s="436"/>
      <c r="Y93" s="436"/>
      <c r="Z93" s="405"/>
      <c r="AA93" s="437"/>
      <c r="AB93" s="369" t="s">
        <v>225</v>
      </c>
      <c r="AC93" s="366"/>
      <c r="AD93" s="366"/>
      <c r="AE93" s="366"/>
      <c r="AF93" s="366"/>
      <c r="AG93" s="366"/>
      <c r="AH93" s="366"/>
      <c r="AI93" s="366"/>
      <c r="AJ93" s="366"/>
      <c r="AK93" s="366"/>
      <c r="AL93" s="366"/>
      <c r="AM93" s="367"/>
      <c r="AN93" s="367"/>
      <c r="AO93" s="367"/>
      <c r="AP93" s="367"/>
      <c r="AQ93" s="367"/>
      <c r="AR93" s="367"/>
      <c r="AS93" s="367"/>
      <c r="AT93" s="367"/>
      <c r="AU93" s="367"/>
      <c r="AV93" s="367"/>
      <c r="AW93" s="367"/>
      <c r="AX93" s="367">
        <f t="shared" si="27"/>
        <v>0</v>
      </c>
      <c r="AY93" s="368">
        <f t="shared" si="26"/>
        <v>0</v>
      </c>
      <c r="AZ93" s="350">
        <f t="shared" si="22"/>
        <v>0</v>
      </c>
      <c r="BA93" s="351">
        <f t="shared" si="23"/>
        <v>0</v>
      </c>
      <c r="BB93" s="351">
        <f t="shared" si="23"/>
        <v>0</v>
      </c>
      <c r="BC93" s="351">
        <f t="shared" si="24"/>
        <v>0</v>
      </c>
      <c r="BD93" s="352">
        <f>+'[2]Metas'!S93:S108-S93</f>
        <v>0</v>
      </c>
      <c r="BE93" s="351">
        <f>+'[2]Metas'!T93:T108-T93</f>
        <v>0</v>
      </c>
      <c r="BF93" s="351">
        <f>+'[2]Metas'!U93:U108-U93</f>
        <v>0</v>
      </c>
      <c r="BG93" s="351">
        <f>+'[2]Metas'!V93:V108-V93</f>
        <v>0</v>
      </c>
      <c r="BH93" s="319"/>
      <c r="BI93" s="319"/>
      <c r="BJ93" s="319"/>
      <c r="BK93" s="353"/>
      <c r="BL93" s="353"/>
      <c r="BM93" s="353"/>
      <c r="BN93" s="353"/>
      <c r="BO93" s="353"/>
      <c r="BP93" s="353"/>
      <c r="BT93" s="319"/>
      <c r="BU93" s="319"/>
      <c r="BV93" s="319"/>
      <c r="BW93" s="319"/>
      <c r="BX93" s="319"/>
      <c r="BY93" s="319"/>
      <c r="BZ93" s="319"/>
      <c r="CA93" s="319"/>
      <c r="CB93" s="319"/>
      <c r="CC93" s="319"/>
      <c r="CD93" s="319"/>
      <c r="CE93" s="319"/>
      <c r="CF93" s="319"/>
      <c r="CG93" s="319"/>
      <c r="CH93" s="319"/>
      <c r="CI93" s="319"/>
      <c r="CJ93" s="319"/>
      <c r="CK93" s="319"/>
    </row>
    <row r="94" spans="1:89" s="322" customFormat="1" ht="15.75">
      <c r="A94" s="332"/>
      <c r="B94" s="332"/>
      <c r="C94" s="332"/>
      <c r="D94" s="332"/>
      <c r="E94" s="332"/>
      <c r="F94" s="332"/>
      <c r="G94" s="333"/>
      <c r="H94" s="354"/>
      <c r="I94" s="424"/>
      <c r="J94" s="403"/>
      <c r="K94" s="356"/>
      <c r="L94" s="403"/>
      <c r="M94" s="424"/>
      <c r="N94" s="425"/>
      <c r="O94" s="392"/>
      <c r="P94" s="358"/>
      <c r="Q94" s="359"/>
      <c r="R94" s="359"/>
      <c r="S94" s="359"/>
      <c r="T94" s="359"/>
      <c r="U94" s="359"/>
      <c r="V94" s="359"/>
      <c r="W94" s="435"/>
      <c r="X94" s="436"/>
      <c r="Y94" s="436"/>
      <c r="Z94" s="405"/>
      <c r="AA94" s="437"/>
      <c r="AB94" s="370" t="s">
        <v>226</v>
      </c>
      <c r="AC94" s="371">
        <f aca="true" t="shared" si="28" ref="AC94:AY94">SUM(AC88:AC93)+IF(AC86=0,AC87,AC86)</f>
        <v>0</v>
      </c>
      <c r="AD94" s="371">
        <f t="shared" si="28"/>
        <v>0</v>
      </c>
      <c r="AE94" s="371"/>
      <c r="AF94" s="371">
        <f t="shared" si="28"/>
        <v>0</v>
      </c>
      <c r="AG94" s="371">
        <f t="shared" si="28"/>
        <v>0</v>
      </c>
      <c r="AH94" s="371"/>
      <c r="AI94" s="371">
        <f t="shared" si="28"/>
        <v>0</v>
      </c>
      <c r="AJ94" s="371">
        <f t="shared" si="28"/>
        <v>0</v>
      </c>
      <c r="AK94" s="371"/>
      <c r="AL94" s="371">
        <f t="shared" si="28"/>
        <v>0</v>
      </c>
      <c r="AM94" s="372">
        <f t="shared" si="28"/>
        <v>0</v>
      </c>
      <c r="AN94" s="372"/>
      <c r="AO94" s="372">
        <f t="shared" si="28"/>
        <v>0</v>
      </c>
      <c r="AP94" s="372">
        <f t="shared" si="28"/>
        <v>0</v>
      </c>
      <c r="AQ94" s="372"/>
      <c r="AR94" s="372">
        <f t="shared" si="28"/>
        <v>0</v>
      </c>
      <c r="AS94" s="372">
        <f t="shared" si="28"/>
        <v>0</v>
      </c>
      <c r="AT94" s="372"/>
      <c r="AU94" s="372">
        <f t="shared" si="28"/>
        <v>0</v>
      </c>
      <c r="AV94" s="372">
        <f t="shared" si="28"/>
        <v>0</v>
      </c>
      <c r="AW94" s="372"/>
      <c r="AX94" s="372">
        <f t="shared" si="28"/>
        <v>0</v>
      </c>
      <c r="AY94" s="373">
        <f t="shared" si="28"/>
        <v>0</v>
      </c>
      <c r="AZ94" s="350">
        <f t="shared" si="22"/>
        <v>0</v>
      </c>
      <c r="BA94" s="351">
        <f t="shared" si="23"/>
        <v>0</v>
      </c>
      <c r="BB94" s="351">
        <f t="shared" si="23"/>
        <v>0</v>
      </c>
      <c r="BC94" s="351">
        <f t="shared" si="24"/>
        <v>0</v>
      </c>
      <c r="BD94" s="352">
        <f>+'[2]Metas'!S94:S109-S94</f>
        <v>0</v>
      </c>
      <c r="BE94" s="351">
        <f>+'[2]Metas'!T94:T109-T94</f>
        <v>0</v>
      </c>
      <c r="BF94" s="351">
        <f>+'[2]Metas'!U94:U109-U94</f>
        <v>0</v>
      </c>
      <c r="BG94" s="351">
        <f>+'[2]Metas'!V94:V109-V94</f>
        <v>0</v>
      </c>
      <c r="BH94" s="319"/>
      <c r="BI94" s="319"/>
      <c r="BJ94" s="319"/>
      <c r="BK94" s="353"/>
      <c r="BL94" s="353"/>
      <c r="BM94" s="353"/>
      <c r="BN94" s="353"/>
      <c r="BO94" s="353"/>
      <c r="BP94" s="353"/>
      <c r="BT94" s="319"/>
      <c r="BU94" s="319"/>
      <c r="BV94" s="319"/>
      <c r="BW94" s="319"/>
      <c r="BX94" s="319"/>
      <c r="BY94" s="319"/>
      <c r="BZ94" s="319"/>
      <c r="CA94" s="319"/>
      <c r="CB94" s="319"/>
      <c r="CC94" s="319"/>
      <c r="CD94" s="319"/>
      <c r="CE94" s="319"/>
      <c r="CF94" s="319"/>
      <c r="CG94" s="319"/>
      <c r="CH94" s="319"/>
      <c r="CI94" s="319"/>
      <c r="CJ94" s="319"/>
      <c r="CK94" s="319"/>
    </row>
    <row r="95" spans="1:89" s="322" customFormat="1" ht="16.5" thickBot="1">
      <c r="A95" s="332"/>
      <c r="B95" s="332"/>
      <c r="C95" s="332"/>
      <c r="D95" s="332"/>
      <c r="E95" s="332"/>
      <c r="F95" s="332"/>
      <c r="G95" s="333"/>
      <c r="H95" s="374"/>
      <c r="I95" s="428"/>
      <c r="J95" s="414"/>
      <c r="K95" s="376"/>
      <c r="L95" s="414"/>
      <c r="M95" s="428"/>
      <c r="N95" s="429"/>
      <c r="O95" s="395"/>
      <c r="P95" s="378"/>
      <c r="Q95" s="379"/>
      <c r="R95" s="379"/>
      <c r="S95" s="379"/>
      <c r="T95" s="379"/>
      <c r="U95" s="379"/>
      <c r="V95" s="379"/>
      <c r="W95" s="438"/>
      <c r="X95" s="439"/>
      <c r="Y95" s="439"/>
      <c r="Z95" s="416"/>
      <c r="AA95" s="440"/>
      <c r="AB95" s="385" t="s">
        <v>227</v>
      </c>
      <c r="AC95" s="386"/>
      <c r="AD95" s="386"/>
      <c r="AE95" s="386"/>
      <c r="AF95" s="386"/>
      <c r="AG95" s="386"/>
      <c r="AH95" s="386"/>
      <c r="AI95" s="386"/>
      <c r="AJ95" s="386"/>
      <c r="AK95" s="386"/>
      <c r="AL95" s="386"/>
      <c r="AM95" s="387"/>
      <c r="AN95" s="387"/>
      <c r="AO95" s="387"/>
      <c r="AP95" s="387"/>
      <c r="AQ95" s="387"/>
      <c r="AR95" s="387"/>
      <c r="AS95" s="387"/>
      <c r="AT95" s="387"/>
      <c r="AU95" s="387"/>
      <c r="AV95" s="387"/>
      <c r="AW95" s="387"/>
      <c r="AX95" s="387">
        <f aca="true" t="shared" si="29" ref="AX95:AY101">+AC95+AF95+AI95+AL95+AO95+AR95+AU95</f>
        <v>0</v>
      </c>
      <c r="AY95" s="388">
        <f t="shared" si="29"/>
        <v>0</v>
      </c>
      <c r="AZ95" s="350">
        <f t="shared" si="22"/>
        <v>0</v>
      </c>
      <c r="BA95" s="351">
        <f t="shared" si="23"/>
        <v>0</v>
      </c>
      <c r="BB95" s="351">
        <f t="shared" si="23"/>
        <v>0</v>
      </c>
      <c r="BC95" s="351">
        <f t="shared" si="24"/>
        <v>0</v>
      </c>
      <c r="BD95" s="352">
        <f>+'[2]Metas'!S95:S110-S95</f>
        <v>0</v>
      </c>
      <c r="BE95" s="351">
        <f>+'[2]Metas'!T95:T110-T95</f>
        <v>0</v>
      </c>
      <c r="BF95" s="351">
        <f>+'[2]Metas'!U95:U110-U95</f>
        <v>0</v>
      </c>
      <c r="BG95" s="351">
        <f>+'[2]Metas'!V95:V110-V95</f>
        <v>0</v>
      </c>
      <c r="BH95" s="319"/>
      <c r="BI95" s="319"/>
      <c r="BJ95" s="319"/>
      <c r="BK95" s="353"/>
      <c r="BL95" s="353"/>
      <c r="BM95" s="353"/>
      <c r="BN95" s="353"/>
      <c r="BO95" s="353"/>
      <c r="BP95" s="353"/>
      <c r="BT95" s="319"/>
      <c r="BU95" s="319"/>
      <c r="BV95" s="319"/>
      <c r="BW95" s="319"/>
      <c r="BX95" s="319"/>
      <c r="BY95" s="319"/>
      <c r="BZ95" s="319"/>
      <c r="CA95" s="319"/>
      <c r="CB95" s="319"/>
      <c r="CC95" s="319"/>
      <c r="CD95" s="319"/>
      <c r="CE95" s="319"/>
      <c r="CF95" s="319"/>
      <c r="CG95" s="319"/>
      <c r="CH95" s="319"/>
      <c r="CI95" s="319"/>
      <c r="CJ95" s="319"/>
      <c r="CK95" s="319"/>
    </row>
    <row r="96" spans="1:89" s="322" customFormat="1" ht="36" customHeight="1">
      <c r="A96" s="332" t="s">
        <v>260</v>
      </c>
      <c r="B96" s="332" t="s">
        <v>261</v>
      </c>
      <c r="C96" s="332" t="s">
        <v>206</v>
      </c>
      <c r="D96" s="332" t="s">
        <v>207</v>
      </c>
      <c r="E96" s="332" t="s">
        <v>230</v>
      </c>
      <c r="F96" s="332" t="s">
        <v>139</v>
      </c>
      <c r="G96" s="333">
        <v>8</v>
      </c>
      <c r="H96" s="334">
        <v>881</v>
      </c>
      <c r="I96" s="419" t="s">
        <v>75</v>
      </c>
      <c r="J96" s="337" t="s">
        <v>63</v>
      </c>
      <c r="K96" s="398"/>
      <c r="L96" s="398"/>
      <c r="M96" s="441" t="s">
        <v>86</v>
      </c>
      <c r="N96" s="420" t="s">
        <v>262</v>
      </c>
      <c r="O96" s="442">
        <v>11384</v>
      </c>
      <c r="P96" s="443">
        <v>3832</v>
      </c>
      <c r="Q96" s="340">
        <f>SUMIF('Actividades inversión 881'!$B$14:$B$41,'Metas inversión 881'!$B96,'Actividades inversión 881'!M$14:M$41)</f>
        <v>368766000</v>
      </c>
      <c r="R96" s="340">
        <f>SUMIF('Actividades inversión 881'!$B$14:$B$41,'Metas inversión 881'!$B96,'Actividades inversión 881'!N$14:N$41)</f>
        <v>368766000</v>
      </c>
      <c r="S96" s="340">
        <f>SUMIF('Actividades inversión 881'!$B$14:$B$41,'Metas inversión 881'!$B96,'Actividades inversión 881'!O$14:O$41)</f>
        <v>123343233</v>
      </c>
      <c r="T96" s="340">
        <f>SUMIF('Actividades inversión 881'!$B$14:$B$41,'Metas inversión 881'!$B96,'Actividades inversión 881'!P$14:P$41)</f>
        <v>29750500</v>
      </c>
      <c r="U96" s="340">
        <f>SUMIF('Actividades inversión 881'!$B$14:$B$41,'Metas inversión 881'!$B96,'Actividades inversión 881'!Q$14:Q$41)</f>
        <v>18974100</v>
      </c>
      <c r="V96" s="340">
        <f>SUMIF('Actividades inversión 881'!$B$14:$B$41,'Metas inversión 881'!$B96,'Actividades inversión 881'!R$14:R$41)</f>
        <v>18974100</v>
      </c>
      <c r="W96" s="400" t="s">
        <v>168</v>
      </c>
      <c r="X96" s="400" t="s">
        <v>169</v>
      </c>
      <c r="Y96" s="444" t="s">
        <v>263</v>
      </c>
      <c r="Z96" s="432"/>
      <c r="AA96" s="434"/>
      <c r="AB96" s="346" t="s">
        <v>212</v>
      </c>
      <c r="AC96" s="347"/>
      <c r="AD96" s="347"/>
      <c r="AE96" s="347"/>
      <c r="AF96" s="347"/>
      <c r="AG96" s="347"/>
      <c r="AH96" s="347"/>
      <c r="AI96" s="347"/>
      <c r="AJ96" s="347"/>
      <c r="AK96" s="347"/>
      <c r="AL96" s="347"/>
      <c r="AM96" s="348"/>
      <c r="AN96" s="348"/>
      <c r="AO96" s="348"/>
      <c r="AP96" s="348"/>
      <c r="AQ96" s="348"/>
      <c r="AR96" s="348"/>
      <c r="AS96" s="348"/>
      <c r="AT96" s="348"/>
      <c r="AU96" s="348"/>
      <c r="AV96" s="348"/>
      <c r="AW96" s="348"/>
      <c r="AX96" s="348">
        <f t="shared" si="29"/>
        <v>0</v>
      </c>
      <c r="AY96" s="349">
        <f t="shared" si="29"/>
        <v>0</v>
      </c>
      <c r="AZ96" s="350">
        <f t="shared" si="22"/>
        <v>0</v>
      </c>
      <c r="BA96" s="351">
        <f t="shared" si="23"/>
        <v>245422767</v>
      </c>
      <c r="BB96" s="351">
        <f t="shared" si="23"/>
        <v>93592733</v>
      </c>
      <c r="BC96" s="351">
        <f t="shared" si="24"/>
        <v>0</v>
      </c>
      <c r="BD96" s="352">
        <f>+'[2]Metas'!S96:S111-S96</f>
        <v>-97316683</v>
      </c>
      <c r="BE96" s="351">
        <f>+'[2]Metas'!T96:T111-T96</f>
        <v>-3723950</v>
      </c>
      <c r="BF96" s="351">
        <f>+'[2]Metas'!U96:U111-U96</f>
        <v>48551033</v>
      </c>
      <c r="BG96" s="351">
        <f>+'[2]Metas'!V96:V111-V96</f>
        <v>34022700</v>
      </c>
      <c r="BH96" s="319"/>
      <c r="BI96" s="319"/>
      <c r="BJ96" s="319"/>
      <c r="BK96" s="353">
        <f>+'[1]99-METROPOLITANO'!N94</f>
        <v>368766000</v>
      </c>
      <c r="BL96" s="353">
        <f>+'[1]99-METROPOLITANO'!O94</f>
        <v>368766000</v>
      </c>
      <c r="BM96" s="353">
        <f>+'[1]99-METROPOLITANO'!P94</f>
        <v>123343233</v>
      </c>
      <c r="BN96" s="353">
        <f>+'[1]99-METROPOLITANO'!Q94</f>
        <v>29750500</v>
      </c>
      <c r="BO96" s="353">
        <f>+'[1]99-METROPOLITANO'!R94</f>
        <v>18974100</v>
      </c>
      <c r="BP96" s="353">
        <f>+'[1]99-METROPOLITANO'!S94</f>
        <v>18974100</v>
      </c>
      <c r="BT96" s="319"/>
      <c r="BU96" s="319"/>
      <c r="BV96" s="319"/>
      <c r="BW96" s="319"/>
      <c r="BX96" s="319"/>
      <c r="BY96" s="319"/>
      <c r="BZ96" s="319"/>
      <c r="CA96" s="319"/>
      <c r="CB96" s="319"/>
      <c r="CC96" s="319"/>
      <c r="CD96" s="319"/>
      <c r="CE96" s="319"/>
      <c r="CF96" s="319"/>
      <c r="CG96" s="319"/>
      <c r="CH96" s="319"/>
      <c r="CI96" s="319"/>
      <c r="CJ96" s="319"/>
      <c r="CK96" s="319"/>
    </row>
    <row r="97" spans="1:89" s="322" customFormat="1" ht="15.75">
      <c r="A97" s="332"/>
      <c r="B97" s="332"/>
      <c r="C97" s="332"/>
      <c r="D97" s="332"/>
      <c r="E97" s="332"/>
      <c r="F97" s="332"/>
      <c r="G97" s="333"/>
      <c r="H97" s="354"/>
      <c r="I97" s="424"/>
      <c r="J97" s="356"/>
      <c r="K97" s="403"/>
      <c r="L97" s="403"/>
      <c r="M97" s="445"/>
      <c r="N97" s="425"/>
      <c r="O97" s="446"/>
      <c r="P97" s="447"/>
      <c r="Q97" s="359"/>
      <c r="R97" s="359"/>
      <c r="S97" s="359"/>
      <c r="T97" s="359"/>
      <c r="U97" s="359"/>
      <c r="V97" s="359"/>
      <c r="W97" s="405"/>
      <c r="X97" s="405"/>
      <c r="Y97" s="448"/>
      <c r="Z97" s="435"/>
      <c r="AA97" s="437"/>
      <c r="AB97" s="365" t="s">
        <v>213</v>
      </c>
      <c r="AC97" s="366"/>
      <c r="AD97" s="366"/>
      <c r="AE97" s="366"/>
      <c r="AF97" s="366"/>
      <c r="AG97" s="366"/>
      <c r="AH97" s="366"/>
      <c r="AI97" s="366"/>
      <c r="AJ97" s="366"/>
      <c r="AK97" s="366"/>
      <c r="AL97" s="366"/>
      <c r="AM97" s="367"/>
      <c r="AN97" s="367"/>
      <c r="AO97" s="367"/>
      <c r="AP97" s="367"/>
      <c r="AQ97" s="367"/>
      <c r="AR97" s="367"/>
      <c r="AS97" s="367"/>
      <c r="AT97" s="367"/>
      <c r="AU97" s="367"/>
      <c r="AV97" s="367"/>
      <c r="AW97" s="367"/>
      <c r="AX97" s="367">
        <f t="shared" si="29"/>
        <v>0</v>
      </c>
      <c r="AY97" s="368">
        <f t="shared" si="29"/>
        <v>0</v>
      </c>
      <c r="AZ97" s="350">
        <f t="shared" si="22"/>
        <v>0</v>
      </c>
      <c r="BA97" s="351">
        <f t="shared" si="23"/>
        <v>0</v>
      </c>
      <c r="BB97" s="351">
        <f t="shared" si="23"/>
        <v>0</v>
      </c>
      <c r="BC97" s="351">
        <f t="shared" si="24"/>
        <v>0</v>
      </c>
      <c r="BD97" s="352">
        <f>+'[2]Metas'!S97:S112-S97</f>
        <v>0</v>
      </c>
      <c r="BE97" s="351">
        <f>+'[2]Metas'!T97:T112-T97</f>
        <v>0</v>
      </c>
      <c r="BF97" s="351">
        <f>+'[2]Metas'!U97:U112-U97</f>
        <v>0</v>
      </c>
      <c r="BG97" s="351">
        <f>+'[2]Metas'!V97:V112-V97</f>
        <v>0</v>
      </c>
      <c r="BH97" s="319"/>
      <c r="BI97" s="319"/>
      <c r="BJ97" s="319"/>
      <c r="BK97" s="353"/>
      <c r="BL97" s="353"/>
      <c r="BM97" s="353"/>
      <c r="BN97" s="353"/>
      <c r="BO97" s="353"/>
      <c r="BP97" s="353"/>
      <c r="BT97" s="319"/>
      <c r="BU97" s="319"/>
      <c r="BV97" s="319"/>
      <c r="BW97" s="319"/>
      <c r="BX97" s="319"/>
      <c r="BY97" s="319"/>
      <c r="BZ97" s="319"/>
      <c r="CA97" s="319"/>
      <c r="CB97" s="319"/>
      <c r="CC97" s="319"/>
      <c r="CD97" s="319"/>
      <c r="CE97" s="319"/>
      <c r="CF97" s="319"/>
      <c r="CG97" s="319"/>
      <c r="CH97" s="319"/>
      <c r="CI97" s="319"/>
      <c r="CJ97" s="319"/>
      <c r="CK97" s="319"/>
    </row>
    <row r="98" spans="1:89" s="322" customFormat="1" ht="15.75">
      <c r="A98" s="332"/>
      <c r="B98" s="332"/>
      <c r="C98" s="332"/>
      <c r="D98" s="332"/>
      <c r="E98" s="332"/>
      <c r="F98" s="332"/>
      <c r="G98" s="333"/>
      <c r="H98" s="354"/>
      <c r="I98" s="424"/>
      <c r="J98" s="356"/>
      <c r="K98" s="403"/>
      <c r="L98" s="403"/>
      <c r="M98" s="445"/>
      <c r="N98" s="425"/>
      <c r="O98" s="446"/>
      <c r="P98" s="447"/>
      <c r="Q98" s="359"/>
      <c r="R98" s="359"/>
      <c r="S98" s="359"/>
      <c r="T98" s="359"/>
      <c r="U98" s="359"/>
      <c r="V98" s="359"/>
      <c r="W98" s="405"/>
      <c r="X98" s="405"/>
      <c r="Y98" s="448"/>
      <c r="Z98" s="435"/>
      <c r="AA98" s="437"/>
      <c r="AB98" s="365" t="s">
        <v>214</v>
      </c>
      <c r="AC98" s="366"/>
      <c r="AD98" s="366"/>
      <c r="AE98" s="366"/>
      <c r="AF98" s="366"/>
      <c r="AG98" s="366"/>
      <c r="AH98" s="366"/>
      <c r="AI98" s="366"/>
      <c r="AJ98" s="366"/>
      <c r="AK98" s="366"/>
      <c r="AL98" s="366"/>
      <c r="AM98" s="367"/>
      <c r="AN98" s="367"/>
      <c r="AO98" s="367"/>
      <c r="AP98" s="367"/>
      <c r="AQ98" s="367"/>
      <c r="AR98" s="367"/>
      <c r="AS98" s="367"/>
      <c r="AT98" s="367"/>
      <c r="AU98" s="367"/>
      <c r="AV98" s="367"/>
      <c r="AW98" s="367"/>
      <c r="AX98" s="367">
        <f t="shared" si="29"/>
        <v>0</v>
      </c>
      <c r="AY98" s="368">
        <f t="shared" si="29"/>
        <v>0</v>
      </c>
      <c r="AZ98" s="350">
        <f t="shared" si="22"/>
        <v>0</v>
      </c>
      <c r="BA98" s="351">
        <f t="shared" si="23"/>
        <v>0</v>
      </c>
      <c r="BB98" s="351">
        <f t="shared" si="23"/>
        <v>0</v>
      </c>
      <c r="BC98" s="351">
        <f t="shared" si="24"/>
        <v>0</v>
      </c>
      <c r="BD98" s="352">
        <f>+'[2]Metas'!S98:S113-S98</f>
        <v>0</v>
      </c>
      <c r="BE98" s="351">
        <f>+'[2]Metas'!T98:T113-T98</f>
        <v>0</v>
      </c>
      <c r="BF98" s="351">
        <f>+'[2]Metas'!U98:U113-U98</f>
        <v>0</v>
      </c>
      <c r="BG98" s="351">
        <f>+'[2]Metas'!V98:V113-V98</f>
        <v>0</v>
      </c>
      <c r="BH98" s="319"/>
      <c r="BI98" s="319"/>
      <c r="BJ98" s="319"/>
      <c r="BK98" s="353"/>
      <c r="BL98" s="353"/>
      <c r="BM98" s="353"/>
      <c r="BN98" s="353"/>
      <c r="BO98" s="353"/>
      <c r="BP98" s="353"/>
      <c r="BT98" s="319"/>
      <c r="BU98" s="319"/>
      <c r="BV98" s="319"/>
      <c r="BW98" s="319"/>
      <c r="BX98" s="319"/>
      <c r="BY98" s="319"/>
      <c r="BZ98" s="319"/>
      <c r="CA98" s="319"/>
      <c r="CB98" s="319"/>
      <c r="CC98" s="319"/>
      <c r="CD98" s="319"/>
      <c r="CE98" s="319"/>
      <c r="CF98" s="319"/>
      <c r="CG98" s="319"/>
      <c r="CH98" s="319"/>
      <c r="CI98" s="319"/>
      <c r="CJ98" s="319"/>
      <c r="CK98" s="319"/>
    </row>
    <row r="99" spans="1:89" s="322" customFormat="1" ht="15.75">
      <c r="A99" s="332"/>
      <c r="B99" s="332"/>
      <c r="C99" s="332"/>
      <c r="D99" s="332"/>
      <c r="E99" s="332"/>
      <c r="F99" s="332"/>
      <c r="G99" s="333"/>
      <c r="H99" s="354"/>
      <c r="I99" s="424"/>
      <c r="J99" s="356"/>
      <c r="K99" s="403"/>
      <c r="L99" s="403"/>
      <c r="M99" s="445"/>
      <c r="N99" s="425"/>
      <c r="O99" s="446"/>
      <c r="P99" s="447"/>
      <c r="Q99" s="359"/>
      <c r="R99" s="359"/>
      <c r="S99" s="359"/>
      <c r="T99" s="359"/>
      <c r="U99" s="359"/>
      <c r="V99" s="359"/>
      <c r="W99" s="405"/>
      <c r="X99" s="405"/>
      <c r="Y99" s="448"/>
      <c r="Z99" s="435"/>
      <c r="AA99" s="437"/>
      <c r="AB99" s="365" t="s">
        <v>215</v>
      </c>
      <c r="AC99" s="366"/>
      <c r="AD99" s="366"/>
      <c r="AE99" s="366"/>
      <c r="AF99" s="366"/>
      <c r="AG99" s="366"/>
      <c r="AH99" s="366"/>
      <c r="AI99" s="366"/>
      <c r="AJ99" s="366"/>
      <c r="AK99" s="366"/>
      <c r="AL99" s="366"/>
      <c r="AM99" s="367"/>
      <c r="AN99" s="367"/>
      <c r="AO99" s="367"/>
      <c r="AP99" s="367"/>
      <c r="AQ99" s="367"/>
      <c r="AR99" s="367"/>
      <c r="AS99" s="367"/>
      <c r="AT99" s="367"/>
      <c r="AU99" s="367"/>
      <c r="AV99" s="367"/>
      <c r="AW99" s="367"/>
      <c r="AX99" s="367">
        <f t="shared" si="29"/>
        <v>0</v>
      </c>
      <c r="AY99" s="368">
        <f t="shared" si="29"/>
        <v>0</v>
      </c>
      <c r="AZ99" s="350">
        <f t="shared" si="22"/>
        <v>0</v>
      </c>
      <c r="BA99" s="351">
        <f t="shared" si="23"/>
        <v>0</v>
      </c>
      <c r="BB99" s="351">
        <f t="shared" si="23"/>
        <v>0</v>
      </c>
      <c r="BC99" s="351">
        <f t="shared" si="24"/>
        <v>0</v>
      </c>
      <c r="BD99" s="352">
        <f>+'[2]Metas'!S99:S114-S99</f>
        <v>0</v>
      </c>
      <c r="BE99" s="351">
        <f>+'[2]Metas'!T99:T114-T99</f>
        <v>0</v>
      </c>
      <c r="BF99" s="351">
        <f>+'[2]Metas'!U99:U114-U99</f>
        <v>0</v>
      </c>
      <c r="BG99" s="351">
        <f>+'[2]Metas'!V99:V114-V99</f>
        <v>0</v>
      </c>
      <c r="BH99" s="319"/>
      <c r="BI99" s="319"/>
      <c r="BJ99" s="319"/>
      <c r="BK99" s="353"/>
      <c r="BL99" s="353"/>
      <c r="BM99" s="353"/>
      <c r="BN99" s="353"/>
      <c r="BO99" s="353"/>
      <c r="BP99" s="353"/>
      <c r="BT99" s="319"/>
      <c r="BU99" s="319"/>
      <c r="BV99" s="319"/>
      <c r="BW99" s="319"/>
      <c r="BX99" s="319"/>
      <c r="BY99" s="319"/>
      <c r="BZ99" s="319"/>
      <c r="CA99" s="319"/>
      <c r="CB99" s="319"/>
      <c r="CC99" s="319"/>
      <c r="CD99" s="319"/>
      <c r="CE99" s="319"/>
      <c r="CF99" s="319"/>
      <c r="CG99" s="319"/>
      <c r="CH99" s="319"/>
      <c r="CI99" s="319"/>
      <c r="CJ99" s="319"/>
      <c r="CK99" s="319"/>
    </row>
    <row r="100" spans="1:89" s="322" customFormat="1" ht="15.75">
      <c r="A100" s="332"/>
      <c r="B100" s="332"/>
      <c r="C100" s="332"/>
      <c r="D100" s="332"/>
      <c r="E100" s="332"/>
      <c r="F100" s="332"/>
      <c r="G100" s="333"/>
      <c r="H100" s="354"/>
      <c r="I100" s="424"/>
      <c r="J100" s="356"/>
      <c r="K100" s="403"/>
      <c r="L100" s="403"/>
      <c r="M100" s="445"/>
      <c r="N100" s="425"/>
      <c r="O100" s="446"/>
      <c r="P100" s="447"/>
      <c r="Q100" s="359"/>
      <c r="R100" s="359"/>
      <c r="S100" s="359"/>
      <c r="T100" s="359"/>
      <c r="U100" s="359"/>
      <c r="V100" s="359"/>
      <c r="W100" s="405"/>
      <c r="X100" s="405"/>
      <c r="Y100" s="448"/>
      <c r="Z100" s="435"/>
      <c r="AA100" s="437"/>
      <c r="AB100" s="365" t="s">
        <v>216</v>
      </c>
      <c r="AC100" s="366"/>
      <c r="AD100" s="366"/>
      <c r="AE100" s="366"/>
      <c r="AF100" s="366"/>
      <c r="AG100" s="366"/>
      <c r="AH100" s="366"/>
      <c r="AI100" s="366"/>
      <c r="AJ100" s="366"/>
      <c r="AK100" s="366"/>
      <c r="AL100" s="366"/>
      <c r="AM100" s="367"/>
      <c r="AN100" s="367"/>
      <c r="AO100" s="367"/>
      <c r="AP100" s="367"/>
      <c r="AQ100" s="367"/>
      <c r="AR100" s="367"/>
      <c r="AS100" s="367"/>
      <c r="AT100" s="367"/>
      <c r="AU100" s="367"/>
      <c r="AV100" s="367"/>
      <c r="AW100" s="367"/>
      <c r="AX100" s="367">
        <f t="shared" si="29"/>
        <v>0</v>
      </c>
      <c r="AY100" s="368">
        <f t="shared" si="29"/>
        <v>0</v>
      </c>
      <c r="AZ100" s="350">
        <f t="shared" si="22"/>
        <v>0</v>
      </c>
      <c r="BA100" s="351">
        <f t="shared" si="23"/>
        <v>0</v>
      </c>
      <c r="BB100" s="351">
        <f t="shared" si="23"/>
        <v>0</v>
      </c>
      <c r="BC100" s="351">
        <f t="shared" si="24"/>
        <v>0</v>
      </c>
      <c r="BD100" s="352">
        <f>+'[2]Metas'!S100:S115-S100</f>
        <v>0</v>
      </c>
      <c r="BE100" s="351">
        <f>+'[2]Metas'!T100:T115-T100</f>
        <v>0</v>
      </c>
      <c r="BF100" s="351">
        <f>+'[2]Metas'!U100:U115-U100</f>
        <v>0</v>
      </c>
      <c r="BG100" s="351">
        <f>+'[2]Metas'!V100:V115-V100</f>
        <v>0</v>
      </c>
      <c r="BH100" s="319"/>
      <c r="BI100" s="319"/>
      <c r="BJ100" s="319"/>
      <c r="BK100" s="353"/>
      <c r="BL100" s="353"/>
      <c r="BM100" s="353"/>
      <c r="BN100" s="353"/>
      <c r="BO100" s="353"/>
      <c r="BP100" s="353"/>
      <c r="BT100" s="319"/>
      <c r="BU100" s="319"/>
      <c r="BV100" s="319"/>
      <c r="BW100" s="319"/>
      <c r="BX100" s="319"/>
      <c r="BY100" s="319"/>
      <c r="BZ100" s="319"/>
      <c r="CA100" s="319"/>
      <c r="CB100" s="319"/>
      <c r="CC100" s="319"/>
      <c r="CD100" s="319"/>
      <c r="CE100" s="319"/>
      <c r="CF100" s="319"/>
      <c r="CG100" s="319"/>
      <c r="CH100" s="319"/>
      <c r="CI100" s="319"/>
      <c r="CJ100" s="319"/>
      <c r="CK100" s="319"/>
    </row>
    <row r="101" spans="1:89" s="322" customFormat="1" ht="15.75">
      <c r="A101" s="332"/>
      <c r="B101" s="332"/>
      <c r="C101" s="332"/>
      <c r="D101" s="332"/>
      <c r="E101" s="332"/>
      <c r="F101" s="332"/>
      <c r="G101" s="333"/>
      <c r="H101" s="354"/>
      <c r="I101" s="424"/>
      <c r="J101" s="356"/>
      <c r="K101" s="403"/>
      <c r="L101" s="403"/>
      <c r="M101" s="445"/>
      <c r="N101" s="425"/>
      <c r="O101" s="446"/>
      <c r="P101" s="447"/>
      <c r="Q101" s="359"/>
      <c r="R101" s="359"/>
      <c r="S101" s="359"/>
      <c r="T101" s="359"/>
      <c r="U101" s="359"/>
      <c r="V101" s="359"/>
      <c r="W101" s="405"/>
      <c r="X101" s="405"/>
      <c r="Y101" s="448"/>
      <c r="Z101" s="435"/>
      <c r="AA101" s="437"/>
      <c r="AB101" s="369" t="s">
        <v>217</v>
      </c>
      <c r="AC101" s="366"/>
      <c r="AD101" s="366"/>
      <c r="AE101" s="366"/>
      <c r="AF101" s="366"/>
      <c r="AG101" s="366"/>
      <c r="AH101" s="366"/>
      <c r="AI101" s="366"/>
      <c r="AJ101" s="366"/>
      <c r="AK101" s="366"/>
      <c r="AL101" s="366"/>
      <c r="AM101" s="367"/>
      <c r="AN101" s="367"/>
      <c r="AO101" s="367"/>
      <c r="AP101" s="367"/>
      <c r="AQ101" s="367"/>
      <c r="AR101" s="367"/>
      <c r="AS101" s="367"/>
      <c r="AT101" s="367"/>
      <c r="AU101" s="367"/>
      <c r="AV101" s="367"/>
      <c r="AW101" s="367"/>
      <c r="AX101" s="367">
        <f t="shared" si="29"/>
        <v>0</v>
      </c>
      <c r="AY101" s="368">
        <f t="shared" si="29"/>
        <v>0</v>
      </c>
      <c r="AZ101" s="350">
        <f t="shared" si="22"/>
        <v>0</v>
      </c>
      <c r="BA101" s="351">
        <f t="shared" si="23"/>
        <v>0</v>
      </c>
      <c r="BB101" s="351">
        <f t="shared" si="23"/>
        <v>0</v>
      </c>
      <c r="BC101" s="351">
        <f t="shared" si="24"/>
        <v>0</v>
      </c>
      <c r="BD101" s="352">
        <f>+'[2]Metas'!S101:S116-S101</f>
        <v>0</v>
      </c>
      <c r="BE101" s="351">
        <f>+'[2]Metas'!T101:T116-T101</f>
        <v>0</v>
      </c>
      <c r="BF101" s="351">
        <f>+'[2]Metas'!U101:U116-U101</f>
        <v>0</v>
      </c>
      <c r="BG101" s="351">
        <f>+'[2]Metas'!V101:V116-V101</f>
        <v>0</v>
      </c>
      <c r="BH101" s="319"/>
      <c r="BI101" s="319"/>
      <c r="BJ101" s="319"/>
      <c r="BK101" s="353"/>
      <c r="BL101" s="353"/>
      <c r="BM101" s="353"/>
      <c r="BN101" s="353"/>
      <c r="BO101" s="353"/>
      <c r="BP101" s="353"/>
      <c r="BT101" s="319"/>
      <c r="BU101" s="319"/>
      <c r="BV101" s="319"/>
      <c r="BW101" s="319"/>
      <c r="BX101" s="319"/>
      <c r="BY101" s="319"/>
      <c r="BZ101" s="319"/>
      <c r="CA101" s="319"/>
      <c r="CB101" s="319"/>
      <c r="CC101" s="319"/>
      <c r="CD101" s="319"/>
      <c r="CE101" s="319"/>
      <c r="CF101" s="319"/>
      <c r="CG101" s="319"/>
      <c r="CH101" s="319"/>
      <c r="CI101" s="319"/>
      <c r="CJ101" s="319"/>
      <c r="CK101" s="319"/>
    </row>
    <row r="102" spans="1:89" s="322" customFormat="1" ht="15.75">
      <c r="A102" s="332"/>
      <c r="B102" s="332"/>
      <c r="C102" s="332"/>
      <c r="D102" s="332"/>
      <c r="E102" s="332"/>
      <c r="F102" s="332"/>
      <c r="G102" s="333"/>
      <c r="H102" s="354"/>
      <c r="I102" s="424"/>
      <c r="J102" s="356"/>
      <c r="K102" s="403"/>
      <c r="L102" s="403"/>
      <c r="M102" s="445"/>
      <c r="N102" s="425"/>
      <c r="O102" s="446"/>
      <c r="P102" s="447"/>
      <c r="Q102" s="359"/>
      <c r="R102" s="359"/>
      <c r="S102" s="359"/>
      <c r="T102" s="359"/>
      <c r="U102" s="359"/>
      <c r="V102" s="359"/>
      <c r="W102" s="405"/>
      <c r="X102" s="405"/>
      <c r="Y102" s="448"/>
      <c r="Z102" s="435"/>
      <c r="AA102" s="437"/>
      <c r="AB102" s="370" t="s">
        <v>218</v>
      </c>
      <c r="AC102" s="371">
        <f aca="true" t="shared" si="30" ref="AC102:AY102">SUM(AC96:AC101)</f>
        <v>0</v>
      </c>
      <c r="AD102" s="371">
        <f t="shared" si="30"/>
        <v>0</v>
      </c>
      <c r="AE102" s="371"/>
      <c r="AF102" s="371">
        <f t="shared" si="30"/>
        <v>0</v>
      </c>
      <c r="AG102" s="371">
        <f t="shared" si="30"/>
        <v>0</v>
      </c>
      <c r="AH102" s="371"/>
      <c r="AI102" s="371">
        <f t="shared" si="30"/>
        <v>0</v>
      </c>
      <c r="AJ102" s="371">
        <f t="shared" si="30"/>
        <v>0</v>
      </c>
      <c r="AK102" s="371"/>
      <c r="AL102" s="371">
        <f t="shared" si="30"/>
        <v>0</v>
      </c>
      <c r="AM102" s="372">
        <f t="shared" si="30"/>
        <v>0</v>
      </c>
      <c r="AN102" s="372"/>
      <c r="AO102" s="372">
        <f t="shared" si="30"/>
        <v>0</v>
      </c>
      <c r="AP102" s="372">
        <f t="shared" si="30"/>
        <v>0</v>
      </c>
      <c r="AQ102" s="372"/>
      <c r="AR102" s="372">
        <f t="shared" si="30"/>
        <v>0</v>
      </c>
      <c r="AS102" s="372">
        <f t="shared" si="30"/>
        <v>0</v>
      </c>
      <c r="AT102" s="372"/>
      <c r="AU102" s="372">
        <f t="shared" si="30"/>
        <v>0</v>
      </c>
      <c r="AV102" s="372">
        <f t="shared" si="30"/>
        <v>0</v>
      </c>
      <c r="AW102" s="372"/>
      <c r="AX102" s="372">
        <f t="shared" si="30"/>
        <v>0</v>
      </c>
      <c r="AY102" s="373">
        <f t="shared" si="30"/>
        <v>0</v>
      </c>
      <c r="AZ102" s="350">
        <f t="shared" si="22"/>
        <v>0</v>
      </c>
      <c r="BA102" s="351">
        <f t="shared" si="23"/>
        <v>0</v>
      </c>
      <c r="BB102" s="351">
        <f t="shared" si="23"/>
        <v>0</v>
      </c>
      <c r="BC102" s="351">
        <f t="shared" si="24"/>
        <v>0</v>
      </c>
      <c r="BD102" s="352">
        <f>+'[2]Metas'!S102:S117-S102</f>
        <v>0</v>
      </c>
      <c r="BE102" s="351">
        <f>+'[2]Metas'!T102:T117-T102</f>
        <v>0</v>
      </c>
      <c r="BF102" s="351">
        <f>+'[2]Metas'!U102:U117-U102</f>
        <v>0</v>
      </c>
      <c r="BG102" s="351">
        <f>+'[2]Metas'!V102:V117-V102</f>
        <v>0</v>
      </c>
      <c r="BH102" s="319"/>
      <c r="BI102" s="319"/>
      <c r="BJ102" s="319"/>
      <c r="BK102" s="353"/>
      <c r="BL102" s="353"/>
      <c r="BM102" s="353"/>
      <c r="BN102" s="353"/>
      <c r="BO102" s="353"/>
      <c r="BP102" s="353"/>
      <c r="BT102" s="319"/>
      <c r="BU102" s="319"/>
      <c r="BV102" s="319"/>
      <c r="BW102" s="319"/>
      <c r="BX102" s="319"/>
      <c r="BY102" s="319"/>
      <c r="BZ102" s="319"/>
      <c r="CA102" s="319"/>
      <c r="CB102" s="319"/>
      <c r="CC102" s="319"/>
      <c r="CD102" s="319"/>
      <c r="CE102" s="319"/>
      <c r="CF102" s="319"/>
      <c r="CG102" s="319"/>
      <c r="CH102" s="319"/>
      <c r="CI102" s="319"/>
      <c r="CJ102" s="319"/>
      <c r="CK102" s="319"/>
    </row>
    <row r="103" spans="1:89" s="322" customFormat="1" ht="15.75">
      <c r="A103" s="332"/>
      <c r="B103" s="332"/>
      <c r="C103" s="332"/>
      <c r="D103" s="332"/>
      <c r="E103" s="332"/>
      <c r="F103" s="332"/>
      <c r="G103" s="333"/>
      <c r="H103" s="354"/>
      <c r="I103" s="424"/>
      <c r="J103" s="356"/>
      <c r="K103" s="403"/>
      <c r="L103" s="403"/>
      <c r="M103" s="445"/>
      <c r="N103" s="425"/>
      <c r="O103" s="446"/>
      <c r="P103" s="447"/>
      <c r="Q103" s="359"/>
      <c r="R103" s="359"/>
      <c r="S103" s="359"/>
      <c r="T103" s="359"/>
      <c r="U103" s="359"/>
      <c r="V103" s="359"/>
      <c r="W103" s="405"/>
      <c r="X103" s="405"/>
      <c r="Y103" s="448"/>
      <c r="Z103" s="435"/>
      <c r="AA103" s="437"/>
      <c r="AB103" s="365" t="s">
        <v>219</v>
      </c>
      <c r="AC103" s="366"/>
      <c r="AD103" s="366"/>
      <c r="AE103" s="366"/>
      <c r="AF103" s="366"/>
      <c r="AG103" s="366"/>
      <c r="AH103" s="366"/>
      <c r="AI103" s="366"/>
      <c r="AJ103" s="366"/>
      <c r="AK103" s="366"/>
      <c r="AL103" s="366"/>
      <c r="AM103" s="367"/>
      <c r="AN103" s="367"/>
      <c r="AO103" s="367"/>
      <c r="AP103" s="367"/>
      <c r="AQ103" s="367"/>
      <c r="AR103" s="367"/>
      <c r="AS103" s="367"/>
      <c r="AT103" s="367"/>
      <c r="AU103" s="367"/>
      <c r="AV103" s="367"/>
      <c r="AW103" s="367"/>
      <c r="AX103" s="367">
        <f>+AC103+AF103+AI103+AL103+AO103+AR103+AU103</f>
        <v>0</v>
      </c>
      <c r="AY103" s="368">
        <f aca="true" t="shared" si="31" ref="AY103:AY109">+AD103+AG103+AJ103+AM103+AP103+AS103+AV103</f>
        <v>0</v>
      </c>
      <c r="AZ103" s="350">
        <f t="shared" si="22"/>
        <v>0</v>
      </c>
      <c r="BA103" s="351">
        <f t="shared" si="23"/>
        <v>0</v>
      </c>
      <c r="BB103" s="351">
        <f t="shared" si="23"/>
        <v>0</v>
      </c>
      <c r="BC103" s="351">
        <f t="shared" si="24"/>
        <v>0</v>
      </c>
      <c r="BD103" s="352">
        <f>+'[2]Metas'!S103:S118-S103</f>
        <v>0</v>
      </c>
      <c r="BE103" s="351">
        <f>+'[2]Metas'!T103:T118-T103</f>
        <v>0</v>
      </c>
      <c r="BF103" s="351">
        <f>+'[2]Metas'!U103:U118-U103</f>
        <v>0</v>
      </c>
      <c r="BG103" s="351">
        <f>+'[2]Metas'!V103:V118-V103</f>
        <v>0</v>
      </c>
      <c r="BH103" s="319"/>
      <c r="BI103" s="319"/>
      <c r="BJ103" s="319"/>
      <c r="BK103" s="353"/>
      <c r="BL103" s="353"/>
      <c r="BM103" s="353"/>
      <c r="BN103" s="353"/>
      <c r="BO103" s="353"/>
      <c r="BP103" s="353"/>
      <c r="BT103" s="319"/>
      <c r="BU103" s="319"/>
      <c r="BV103" s="319"/>
      <c r="BW103" s="319"/>
      <c r="BX103" s="319"/>
      <c r="BY103" s="319"/>
      <c r="BZ103" s="319"/>
      <c r="CA103" s="319"/>
      <c r="CB103" s="319"/>
      <c r="CC103" s="319"/>
      <c r="CD103" s="319"/>
      <c r="CE103" s="319"/>
      <c r="CF103" s="319"/>
      <c r="CG103" s="319"/>
      <c r="CH103" s="319"/>
      <c r="CI103" s="319"/>
      <c r="CJ103" s="319"/>
      <c r="CK103" s="319"/>
    </row>
    <row r="104" spans="1:89" s="322" customFormat="1" ht="15.75">
      <c r="A104" s="332"/>
      <c r="B104" s="332"/>
      <c r="C104" s="332"/>
      <c r="D104" s="332"/>
      <c r="E104" s="332"/>
      <c r="F104" s="332"/>
      <c r="G104" s="333"/>
      <c r="H104" s="354"/>
      <c r="I104" s="424"/>
      <c r="J104" s="356"/>
      <c r="K104" s="403"/>
      <c r="L104" s="403"/>
      <c r="M104" s="445"/>
      <c r="N104" s="425"/>
      <c r="O104" s="446"/>
      <c r="P104" s="447"/>
      <c r="Q104" s="359"/>
      <c r="R104" s="359"/>
      <c r="S104" s="359"/>
      <c r="T104" s="359"/>
      <c r="U104" s="359"/>
      <c r="V104" s="359"/>
      <c r="W104" s="405"/>
      <c r="X104" s="405"/>
      <c r="Y104" s="448"/>
      <c r="Z104" s="435"/>
      <c r="AA104" s="437"/>
      <c r="AB104" s="365" t="s">
        <v>220</v>
      </c>
      <c r="AC104" s="366"/>
      <c r="AD104" s="366"/>
      <c r="AE104" s="366"/>
      <c r="AF104" s="366"/>
      <c r="AG104" s="366"/>
      <c r="AH104" s="366"/>
      <c r="AI104" s="366"/>
      <c r="AJ104" s="366"/>
      <c r="AK104" s="366"/>
      <c r="AL104" s="366"/>
      <c r="AM104" s="367"/>
      <c r="AN104" s="367"/>
      <c r="AO104" s="367"/>
      <c r="AP104" s="367"/>
      <c r="AQ104" s="367"/>
      <c r="AR104" s="367"/>
      <c r="AS104" s="367"/>
      <c r="AT104" s="367"/>
      <c r="AU104" s="367"/>
      <c r="AV104" s="367"/>
      <c r="AW104" s="367"/>
      <c r="AX104" s="367">
        <f aca="true" t="shared" si="32" ref="AX104:AX109">+AC104+AF104+AI104+AL104+AO104+AR104+AU104</f>
        <v>0</v>
      </c>
      <c r="AY104" s="368">
        <f t="shared" si="31"/>
        <v>0</v>
      </c>
      <c r="AZ104" s="350">
        <f t="shared" si="22"/>
        <v>0</v>
      </c>
      <c r="BA104" s="351">
        <f t="shared" si="23"/>
        <v>0</v>
      </c>
      <c r="BB104" s="351">
        <f t="shared" si="23"/>
        <v>0</v>
      </c>
      <c r="BC104" s="351">
        <f t="shared" si="24"/>
        <v>0</v>
      </c>
      <c r="BD104" s="352">
        <f>+'[2]Metas'!S104:S119-S104</f>
        <v>0</v>
      </c>
      <c r="BE104" s="351">
        <f>+'[2]Metas'!T104:T119-T104</f>
        <v>0</v>
      </c>
      <c r="BF104" s="351">
        <f>+'[2]Metas'!U104:U119-U104</f>
        <v>0</v>
      </c>
      <c r="BG104" s="351">
        <f>+'[2]Metas'!V104:V119-V104</f>
        <v>0</v>
      </c>
      <c r="BH104" s="319"/>
      <c r="BI104" s="319"/>
      <c r="BJ104" s="319"/>
      <c r="BK104" s="353"/>
      <c r="BL104" s="353"/>
      <c r="BM104" s="353"/>
      <c r="BN104" s="353"/>
      <c r="BO104" s="353"/>
      <c r="BP104" s="353"/>
      <c r="BT104" s="319"/>
      <c r="BU104" s="319"/>
      <c r="BV104" s="319"/>
      <c r="BW104" s="319"/>
      <c r="BX104" s="319"/>
      <c r="BY104" s="319"/>
      <c r="BZ104" s="319"/>
      <c r="CA104" s="319"/>
      <c r="CB104" s="319"/>
      <c r="CC104" s="319"/>
      <c r="CD104" s="319"/>
      <c r="CE104" s="319"/>
      <c r="CF104" s="319"/>
      <c r="CG104" s="319"/>
      <c r="CH104" s="319"/>
      <c r="CI104" s="319"/>
      <c r="CJ104" s="319"/>
      <c r="CK104" s="319"/>
    </row>
    <row r="105" spans="1:89" s="322" customFormat="1" ht="15.75">
      <c r="A105" s="332"/>
      <c r="B105" s="332"/>
      <c r="C105" s="332"/>
      <c r="D105" s="332"/>
      <c r="E105" s="332"/>
      <c r="F105" s="332"/>
      <c r="G105" s="333"/>
      <c r="H105" s="354"/>
      <c r="I105" s="424"/>
      <c r="J105" s="356"/>
      <c r="K105" s="403"/>
      <c r="L105" s="403"/>
      <c r="M105" s="445"/>
      <c r="N105" s="425"/>
      <c r="O105" s="446"/>
      <c r="P105" s="447"/>
      <c r="Q105" s="359"/>
      <c r="R105" s="359"/>
      <c r="S105" s="359"/>
      <c r="T105" s="359"/>
      <c r="U105" s="359"/>
      <c r="V105" s="359"/>
      <c r="W105" s="405"/>
      <c r="X105" s="405"/>
      <c r="Y105" s="448"/>
      <c r="Z105" s="435"/>
      <c r="AA105" s="437"/>
      <c r="AB105" s="369" t="s">
        <v>221</v>
      </c>
      <c r="AC105" s="366"/>
      <c r="AD105" s="366"/>
      <c r="AE105" s="366"/>
      <c r="AF105" s="366"/>
      <c r="AG105" s="366"/>
      <c r="AH105" s="366"/>
      <c r="AI105" s="366"/>
      <c r="AJ105" s="366"/>
      <c r="AK105" s="366"/>
      <c r="AL105" s="366"/>
      <c r="AM105" s="367"/>
      <c r="AN105" s="367"/>
      <c r="AO105" s="367"/>
      <c r="AP105" s="367"/>
      <c r="AQ105" s="367"/>
      <c r="AR105" s="367"/>
      <c r="AS105" s="367"/>
      <c r="AT105" s="367"/>
      <c r="AU105" s="367"/>
      <c r="AV105" s="367"/>
      <c r="AW105" s="367"/>
      <c r="AX105" s="367">
        <f t="shared" si="32"/>
        <v>0</v>
      </c>
      <c r="AY105" s="368">
        <f t="shared" si="31"/>
        <v>0</v>
      </c>
      <c r="AZ105" s="350">
        <f t="shared" si="22"/>
        <v>0</v>
      </c>
      <c r="BA105" s="351">
        <f t="shared" si="23"/>
        <v>0</v>
      </c>
      <c r="BB105" s="351">
        <f t="shared" si="23"/>
        <v>0</v>
      </c>
      <c r="BC105" s="351">
        <f t="shared" si="24"/>
        <v>0</v>
      </c>
      <c r="BD105" s="352">
        <f>+'[2]Metas'!S105:S120-S105</f>
        <v>0</v>
      </c>
      <c r="BE105" s="351">
        <f>+'[2]Metas'!T105:T120-T105</f>
        <v>0</v>
      </c>
      <c r="BF105" s="351">
        <f>+'[2]Metas'!U105:U120-U105</f>
        <v>0</v>
      </c>
      <c r="BG105" s="351">
        <f>+'[2]Metas'!V105:V120-V105</f>
        <v>0</v>
      </c>
      <c r="BH105" s="319"/>
      <c r="BI105" s="319"/>
      <c r="BJ105" s="319"/>
      <c r="BK105" s="353"/>
      <c r="BL105" s="353"/>
      <c r="BM105" s="353"/>
      <c r="BN105" s="353"/>
      <c r="BO105" s="353"/>
      <c r="BP105" s="353"/>
      <c r="BT105" s="319"/>
      <c r="BU105" s="319"/>
      <c r="BV105" s="319"/>
      <c r="BW105" s="319"/>
      <c r="BX105" s="319"/>
      <c r="BY105" s="319"/>
      <c r="BZ105" s="319"/>
      <c r="CA105" s="319"/>
      <c r="CB105" s="319"/>
      <c r="CC105" s="319"/>
      <c r="CD105" s="319"/>
      <c r="CE105" s="319"/>
      <c r="CF105" s="319"/>
      <c r="CG105" s="319"/>
      <c r="CH105" s="319"/>
      <c r="CI105" s="319"/>
      <c r="CJ105" s="319"/>
      <c r="CK105" s="319"/>
    </row>
    <row r="106" spans="1:89" s="322" customFormat="1" ht="15.75">
      <c r="A106" s="332"/>
      <c r="B106" s="332"/>
      <c r="C106" s="332"/>
      <c r="D106" s="332"/>
      <c r="E106" s="332"/>
      <c r="F106" s="332"/>
      <c r="G106" s="333"/>
      <c r="H106" s="354"/>
      <c r="I106" s="424"/>
      <c r="J106" s="356"/>
      <c r="K106" s="403"/>
      <c r="L106" s="403"/>
      <c r="M106" s="445"/>
      <c r="N106" s="425"/>
      <c r="O106" s="446"/>
      <c r="P106" s="447"/>
      <c r="Q106" s="359"/>
      <c r="R106" s="359"/>
      <c r="S106" s="359"/>
      <c r="T106" s="359"/>
      <c r="U106" s="359"/>
      <c r="V106" s="359"/>
      <c r="W106" s="405"/>
      <c r="X106" s="405"/>
      <c r="Y106" s="448"/>
      <c r="Z106" s="435"/>
      <c r="AA106" s="437"/>
      <c r="AB106" s="369" t="s">
        <v>222</v>
      </c>
      <c r="AC106" s="366"/>
      <c r="AD106" s="366"/>
      <c r="AE106" s="366"/>
      <c r="AF106" s="366"/>
      <c r="AG106" s="366"/>
      <c r="AH106" s="366"/>
      <c r="AI106" s="366"/>
      <c r="AJ106" s="366"/>
      <c r="AK106" s="366"/>
      <c r="AL106" s="366"/>
      <c r="AM106" s="367"/>
      <c r="AN106" s="367"/>
      <c r="AO106" s="367"/>
      <c r="AP106" s="367"/>
      <c r="AQ106" s="367"/>
      <c r="AR106" s="367"/>
      <c r="AS106" s="367"/>
      <c r="AT106" s="367"/>
      <c r="AU106" s="367"/>
      <c r="AV106" s="367"/>
      <c r="AW106" s="367"/>
      <c r="AX106" s="367">
        <f t="shared" si="32"/>
        <v>0</v>
      </c>
      <c r="AY106" s="368">
        <f t="shared" si="31"/>
        <v>0</v>
      </c>
      <c r="AZ106" s="350">
        <f t="shared" si="22"/>
        <v>0</v>
      </c>
      <c r="BA106" s="351">
        <f t="shared" si="23"/>
        <v>0</v>
      </c>
      <c r="BB106" s="351">
        <f t="shared" si="23"/>
        <v>0</v>
      </c>
      <c r="BC106" s="351">
        <f t="shared" si="24"/>
        <v>0</v>
      </c>
      <c r="BD106" s="352">
        <f>+'[2]Metas'!S106:S121-S106</f>
        <v>0</v>
      </c>
      <c r="BE106" s="351">
        <f>+'[2]Metas'!T106:T121-T106</f>
        <v>0</v>
      </c>
      <c r="BF106" s="351">
        <f>+'[2]Metas'!U106:U121-U106</f>
        <v>0</v>
      </c>
      <c r="BG106" s="351">
        <f>+'[2]Metas'!V106:V121-V106</f>
        <v>0</v>
      </c>
      <c r="BH106" s="319"/>
      <c r="BI106" s="319"/>
      <c r="BJ106" s="319"/>
      <c r="BK106" s="353"/>
      <c r="BL106" s="353"/>
      <c r="BM106" s="353"/>
      <c r="BN106" s="353"/>
      <c r="BO106" s="353"/>
      <c r="BP106" s="353"/>
      <c r="BT106" s="319"/>
      <c r="BU106" s="319"/>
      <c r="BV106" s="319"/>
      <c r="BW106" s="319"/>
      <c r="BX106" s="319"/>
      <c r="BY106" s="319"/>
      <c r="BZ106" s="319"/>
      <c r="CA106" s="319"/>
      <c r="CB106" s="319"/>
      <c r="CC106" s="319"/>
      <c r="CD106" s="319"/>
      <c r="CE106" s="319"/>
      <c r="CF106" s="319"/>
      <c r="CG106" s="319"/>
      <c r="CH106" s="319"/>
      <c r="CI106" s="319"/>
      <c r="CJ106" s="319"/>
      <c r="CK106" s="319"/>
    </row>
    <row r="107" spans="1:89" s="322" customFormat="1" ht="15.75">
      <c r="A107" s="332"/>
      <c r="B107" s="332"/>
      <c r="C107" s="332"/>
      <c r="D107" s="332"/>
      <c r="E107" s="332"/>
      <c r="F107" s="332"/>
      <c r="G107" s="333"/>
      <c r="H107" s="354"/>
      <c r="I107" s="424"/>
      <c r="J107" s="356"/>
      <c r="K107" s="403"/>
      <c r="L107" s="403"/>
      <c r="M107" s="445"/>
      <c r="N107" s="425"/>
      <c r="O107" s="446"/>
      <c r="P107" s="447"/>
      <c r="Q107" s="359"/>
      <c r="R107" s="359"/>
      <c r="S107" s="359"/>
      <c r="T107" s="359"/>
      <c r="U107" s="359"/>
      <c r="V107" s="359"/>
      <c r="W107" s="405"/>
      <c r="X107" s="405"/>
      <c r="Y107" s="448"/>
      <c r="Z107" s="435"/>
      <c r="AA107" s="437"/>
      <c r="AB107" s="369" t="s">
        <v>223</v>
      </c>
      <c r="AC107" s="366"/>
      <c r="AD107" s="366"/>
      <c r="AE107" s="366"/>
      <c r="AF107" s="366"/>
      <c r="AG107" s="366"/>
      <c r="AH107" s="366"/>
      <c r="AI107" s="366"/>
      <c r="AJ107" s="366"/>
      <c r="AK107" s="366"/>
      <c r="AL107" s="366"/>
      <c r="AM107" s="367"/>
      <c r="AN107" s="367"/>
      <c r="AO107" s="367"/>
      <c r="AP107" s="367"/>
      <c r="AQ107" s="367"/>
      <c r="AR107" s="367"/>
      <c r="AS107" s="367"/>
      <c r="AT107" s="367"/>
      <c r="AU107" s="367"/>
      <c r="AV107" s="367"/>
      <c r="AW107" s="367"/>
      <c r="AX107" s="367">
        <f t="shared" si="32"/>
        <v>0</v>
      </c>
      <c r="AY107" s="368">
        <f t="shared" si="31"/>
        <v>0</v>
      </c>
      <c r="AZ107" s="350">
        <f t="shared" si="22"/>
        <v>0</v>
      </c>
      <c r="BA107" s="351">
        <f t="shared" si="23"/>
        <v>0</v>
      </c>
      <c r="BB107" s="351">
        <f t="shared" si="23"/>
        <v>0</v>
      </c>
      <c r="BC107" s="351">
        <f t="shared" si="24"/>
        <v>0</v>
      </c>
      <c r="BD107" s="352">
        <f>+'[2]Metas'!S107:S122-S107</f>
        <v>0</v>
      </c>
      <c r="BE107" s="351">
        <f>+'[2]Metas'!T107:T122-T107</f>
        <v>0</v>
      </c>
      <c r="BF107" s="351">
        <f>+'[2]Metas'!U107:U122-U107</f>
        <v>0</v>
      </c>
      <c r="BG107" s="351">
        <f>+'[2]Metas'!V107:V122-V107</f>
        <v>0</v>
      </c>
      <c r="BH107" s="319"/>
      <c r="BI107" s="319"/>
      <c r="BJ107" s="319"/>
      <c r="BK107" s="353"/>
      <c r="BL107" s="353"/>
      <c r="BM107" s="353"/>
      <c r="BN107" s="353"/>
      <c r="BO107" s="353"/>
      <c r="BP107" s="353"/>
      <c r="BT107" s="319"/>
      <c r="BU107" s="319"/>
      <c r="BV107" s="319"/>
      <c r="BW107" s="319"/>
      <c r="BX107" s="319"/>
      <c r="BY107" s="319"/>
      <c r="BZ107" s="319"/>
      <c r="CA107" s="319"/>
      <c r="CB107" s="319"/>
      <c r="CC107" s="319"/>
      <c r="CD107" s="319"/>
      <c r="CE107" s="319"/>
      <c r="CF107" s="319"/>
      <c r="CG107" s="319"/>
      <c r="CH107" s="319"/>
      <c r="CI107" s="319"/>
      <c r="CJ107" s="319"/>
      <c r="CK107" s="319"/>
    </row>
    <row r="108" spans="1:89" s="322" customFormat="1" ht="15.75">
      <c r="A108" s="332"/>
      <c r="B108" s="332"/>
      <c r="C108" s="332"/>
      <c r="D108" s="332"/>
      <c r="E108" s="332"/>
      <c r="F108" s="332"/>
      <c r="G108" s="333"/>
      <c r="H108" s="354"/>
      <c r="I108" s="424"/>
      <c r="J108" s="356"/>
      <c r="K108" s="403"/>
      <c r="L108" s="403"/>
      <c r="M108" s="445"/>
      <c r="N108" s="425"/>
      <c r="O108" s="446"/>
      <c r="P108" s="447"/>
      <c r="Q108" s="359"/>
      <c r="R108" s="359"/>
      <c r="S108" s="359"/>
      <c r="T108" s="359"/>
      <c r="U108" s="359"/>
      <c r="V108" s="359"/>
      <c r="W108" s="405"/>
      <c r="X108" s="405"/>
      <c r="Y108" s="448"/>
      <c r="Z108" s="435"/>
      <c r="AA108" s="437"/>
      <c r="AB108" s="369" t="s">
        <v>224</v>
      </c>
      <c r="AC108" s="366"/>
      <c r="AD108" s="366"/>
      <c r="AE108" s="366"/>
      <c r="AF108" s="366"/>
      <c r="AG108" s="366"/>
      <c r="AH108" s="366"/>
      <c r="AI108" s="366"/>
      <c r="AJ108" s="366"/>
      <c r="AK108" s="366"/>
      <c r="AL108" s="366"/>
      <c r="AM108" s="367"/>
      <c r="AN108" s="367"/>
      <c r="AO108" s="367"/>
      <c r="AP108" s="367"/>
      <c r="AQ108" s="367"/>
      <c r="AR108" s="367"/>
      <c r="AS108" s="367"/>
      <c r="AT108" s="367"/>
      <c r="AU108" s="367"/>
      <c r="AV108" s="367"/>
      <c r="AW108" s="367"/>
      <c r="AX108" s="367">
        <f t="shared" si="32"/>
        <v>0</v>
      </c>
      <c r="AY108" s="368">
        <f t="shared" si="31"/>
        <v>0</v>
      </c>
      <c r="AZ108" s="350">
        <f t="shared" si="22"/>
        <v>0</v>
      </c>
      <c r="BA108" s="351">
        <f t="shared" si="23"/>
        <v>0</v>
      </c>
      <c r="BB108" s="351">
        <f t="shared" si="23"/>
        <v>0</v>
      </c>
      <c r="BC108" s="351">
        <f t="shared" si="24"/>
        <v>0</v>
      </c>
      <c r="BD108" s="352">
        <f>+'[2]Metas'!S108:S123-S108</f>
        <v>0</v>
      </c>
      <c r="BE108" s="351">
        <f>+'[2]Metas'!T108:T123-T108</f>
        <v>0</v>
      </c>
      <c r="BF108" s="351">
        <f>+'[2]Metas'!U108:U123-U108</f>
        <v>0</v>
      </c>
      <c r="BG108" s="351">
        <f>+'[2]Metas'!V108:V123-V108</f>
        <v>0</v>
      </c>
      <c r="BH108" s="319"/>
      <c r="BI108" s="319"/>
      <c r="BJ108" s="319"/>
      <c r="BK108" s="353"/>
      <c r="BL108" s="353"/>
      <c r="BM108" s="353"/>
      <c r="BN108" s="353"/>
      <c r="BO108" s="353"/>
      <c r="BP108" s="353"/>
      <c r="BT108" s="319"/>
      <c r="BU108" s="319"/>
      <c r="BV108" s="319"/>
      <c r="BW108" s="319"/>
      <c r="BX108" s="319"/>
      <c r="BY108" s="319"/>
      <c r="BZ108" s="319"/>
      <c r="CA108" s="319"/>
      <c r="CB108" s="319"/>
      <c r="CC108" s="319"/>
      <c r="CD108" s="319"/>
      <c r="CE108" s="319"/>
      <c r="CF108" s="319"/>
      <c r="CG108" s="319"/>
      <c r="CH108" s="319"/>
      <c r="CI108" s="319"/>
      <c r="CJ108" s="319"/>
      <c r="CK108" s="319"/>
    </row>
    <row r="109" spans="1:89" s="322" customFormat="1" ht="15.75">
      <c r="A109" s="332"/>
      <c r="B109" s="332"/>
      <c r="C109" s="332"/>
      <c r="D109" s="332"/>
      <c r="E109" s="332"/>
      <c r="F109" s="332"/>
      <c r="G109" s="333"/>
      <c r="H109" s="354"/>
      <c r="I109" s="424"/>
      <c r="J109" s="356"/>
      <c r="K109" s="403"/>
      <c r="L109" s="403"/>
      <c r="M109" s="445"/>
      <c r="N109" s="425"/>
      <c r="O109" s="446"/>
      <c r="P109" s="447"/>
      <c r="Q109" s="359"/>
      <c r="R109" s="359"/>
      <c r="S109" s="359"/>
      <c r="T109" s="359"/>
      <c r="U109" s="359"/>
      <c r="V109" s="359"/>
      <c r="W109" s="405"/>
      <c r="X109" s="405"/>
      <c r="Y109" s="448"/>
      <c r="Z109" s="435"/>
      <c r="AA109" s="437"/>
      <c r="AB109" s="369" t="s">
        <v>225</v>
      </c>
      <c r="AC109" s="366"/>
      <c r="AD109" s="366"/>
      <c r="AE109" s="366"/>
      <c r="AF109" s="366"/>
      <c r="AG109" s="366"/>
      <c r="AH109" s="366"/>
      <c r="AI109" s="366"/>
      <c r="AJ109" s="366"/>
      <c r="AK109" s="366"/>
      <c r="AL109" s="366"/>
      <c r="AM109" s="367"/>
      <c r="AN109" s="367"/>
      <c r="AO109" s="367"/>
      <c r="AP109" s="367"/>
      <c r="AQ109" s="367"/>
      <c r="AR109" s="367"/>
      <c r="AS109" s="367"/>
      <c r="AT109" s="367"/>
      <c r="AU109" s="367"/>
      <c r="AV109" s="367"/>
      <c r="AW109" s="367"/>
      <c r="AX109" s="367">
        <f t="shared" si="32"/>
        <v>0</v>
      </c>
      <c r="AY109" s="368">
        <f t="shared" si="31"/>
        <v>0</v>
      </c>
      <c r="AZ109" s="350">
        <f t="shared" si="22"/>
        <v>0</v>
      </c>
      <c r="BA109" s="351">
        <f t="shared" si="23"/>
        <v>0</v>
      </c>
      <c r="BB109" s="351">
        <f t="shared" si="23"/>
        <v>0</v>
      </c>
      <c r="BC109" s="351">
        <f t="shared" si="24"/>
        <v>0</v>
      </c>
      <c r="BD109" s="352">
        <f>+'[2]Metas'!S109:S124-S109</f>
        <v>0</v>
      </c>
      <c r="BE109" s="351">
        <f>+'[2]Metas'!T109:T124-T109</f>
        <v>0</v>
      </c>
      <c r="BF109" s="351">
        <f>+'[2]Metas'!U109:U124-U109</f>
        <v>0</v>
      </c>
      <c r="BG109" s="351">
        <f>+'[2]Metas'!V109:V124-V109</f>
        <v>0</v>
      </c>
      <c r="BH109" s="319"/>
      <c r="BI109" s="319"/>
      <c r="BJ109" s="319"/>
      <c r="BK109" s="353"/>
      <c r="BL109" s="353"/>
      <c r="BM109" s="353"/>
      <c r="BN109" s="353"/>
      <c r="BO109" s="353"/>
      <c r="BP109" s="353"/>
      <c r="BT109" s="319"/>
      <c r="BU109" s="319"/>
      <c r="BV109" s="319"/>
      <c r="BW109" s="319"/>
      <c r="BX109" s="319"/>
      <c r="BY109" s="319"/>
      <c r="BZ109" s="319"/>
      <c r="CA109" s="319"/>
      <c r="CB109" s="319"/>
      <c r="CC109" s="319"/>
      <c r="CD109" s="319"/>
      <c r="CE109" s="319"/>
      <c r="CF109" s="319"/>
      <c r="CG109" s="319"/>
      <c r="CH109" s="319"/>
      <c r="CI109" s="319"/>
      <c r="CJ109" s="319"/>
      <c r="CK109" s="319"/>
    </row>
    <row r="110" spans="1:89" s="322" customFormat="1" ht="15.75">
      <c r="A110" s="332"/>
      <c r="B110" s="332"/>
      <c r="C110" s="332"/>
      <c r="D110" s="332"/>
      <c r="E110" s="332"/>
      <c r="F110" s="332"/>
      <c r="G110" s="333"/>
      <c r="H110" s="354"/>
      <c r="I110" s="424"/>
      <c r="J110" s="356"/>
      <c r="K110" s="403"/>
      <c r="L110" s="403"/>
      <c r="M110" s="445"/>
      <c r="N110" s="425"/>
      <c r="O110" s="446"/>
      <c r="P110" s="447"/>
      <c r="Q110" s="359"/>
      <c r="R110" s="359"/>
      <c r="S110" s="359"/>
      <c r="T110" s="359"/>
      <c r="U110" s="359"/>
      <c r="V110" s="359"/>
      <c r="W110" s="405"/>
      <c r="X110" s="405"/>
      <c r="Y110" s="448"/>
      <c r="Z110" s="435"/>
      <c r="AA110" s="437"/>
      <c r="AB110" s="370" t="s">
        <v>226</v>
      </c>
      <c r="AC110" s="371">
        <f aca="true" t="shared" si="33" ref="AC110:AY110">SUM(AC104:AC109)+IF(AC102=0,AC103,AC102)</f>
        <v>0</v>
      </c>
      <c r="AD110" s="371">
        <f t="shared" si="33"/>
        <v>0</v>
      </c>
      <c r="AE110" s="371"/>
      <c r="AF110" s="371">
        <f t="shared" si="33"/>
        <v>0</v>
      </c>
      <c r="AG110" s="371">
        <f t="shared" si="33"/>
        <v>0</v>
      </c>
      <c r="AH110" s="371"/>
      <c r="AI110" s="371">
        <f t="shared" si="33"/>
        <v>0</v>
      </c>
      <c r="AJ110" s="371">
        <f t="shared" si="33"/>
        <v>0</v>
      </c>
      <c r="AK110" s="371"/>
      <c r="AL110" s="371">
        <f t="shared" si="33"/>
        <v>0</v>
      </c>
      <c r="AM110" s="372">
        <f t="shared" si="33"/>
        <v>0</v>
      </c>
      <c r="AN110" s="372"/>
      <c r="AO110" s="372">
        <f t="shared" si="33"/>
        <v>0</v>
      </c>
      <c r="AP110" s="372">
        <f t="shared" si="33"/>
        <v>0</v>
      </c>
      <c r="AQ110" s="372"/>
      <c r="AR110" s="372">
        <f t="shared" si="33"/>
        <v>0</v>
      </c>
      <c r="AS110" s="372">
        <f t="shared" si="33"/>
        <v>0</v>
      </c>
      <c r="AT110" s="372"/>
      <c r="AU110" s="372">
        <f t="shared" si="33"/>
        <v>0</v>
      </c>
      <c r="AV110" s="372">
        <f t="shared" si="33"/>
        <v>0</v>
      </c>
      <c r="AW110" s="372"/>
      <c r="AX110" s="372">
        <f t="shared" si="33"/>
        <v>0</v>
      </c>
      <c r="AY110" s="373">
        <f t="shared" si="33"/>
        <v>0</v>
      </c>
      <c r="AZ110" s="350">
        <f t="shared" si="22"/>
        <v>0</v>
      </c>
      <c r="BA110" s="351">
        <f t="shared" si="23"/>
        <v>0</v>
      </c>
      <c r="BB110" s="351">
        <f t="shared" si="23"/>
        <v>0</v>
      </c>
      <c r="BC110" s="351">
        <f t="shared" si="24"/>
        <v>0</v>
      </c>
      <c r="BD110" s="352">
        <f>+'[2]Metas'!S110:S125-S110</f>
        <v>0</v>
      </c>
      <c r="BE110" s="351">
        <f>+'[2]Metas'!T110:T125-T110</f>
        <v>0</v>
      </c>
      <c r="BF110" s="351">
        <f>+'[2]Metas'!U110:U125-U110</f>
        <v>0</v>
      </c>
      <c r="BG110" s="351">
        <f>+'[2]Metas'!V110:V125-V110</f>
        <v>0</v>
      </c>
      <c r="BH110" s="319"/>
      <c r="BI110" s="319"/>
      <c r="BJ110" s="319"/>
      <c r="BK110" s="353"/>
      <c r="BL110" s="353"/>
      <c r="BM110" s="353"/>
      <c r="BN110" s="353"/>
      <c r="BO110" s="353"/>
      <c r="BP110" s="353"/>
      <c r="BT110" s="319"/>
      <c r="BU110" s="319"/>
      <c r="BV110" s="319"/>
      <c r="BW110" s="319"/>
      <c r="BX110" s="319"/>
      <c r="BY110" s="319"/>
      <c r="BZ110" s="319"/>
      <c r="CA110" s="319"/>
      <c r="CB110" s="319"/>
      <c r="CC110" s="319"/>
      <c r="CD110" s="319"/>
      <c r="CE110" s="319"/>
      <c r="CF110" s="319"/>
      <c r="CG110" s="319"/>
      <c r="CH110" s="319"/>
      <c r="CI110" s="319"/>
      <c r="CJ110" s="319"/>
      <c r="CK110" s="319"/>
    </row>
    <row r="111" spans="1:89" s="322" customFormat="1" ht="16.5" thickBot="1">
      <c r="A111" s="332"/>
      <c r="B111" s="332"/>
      <c r="C111" s="332"/>
      <c r="D111" s="332"/>
      <c r="E111" s="332"/>
      <c r="F111" s="332"/>
      <c r="G111" s="333"/>
      <c r="H111" s="374"/>
      <c r="I111" s="428"/>
      <c r="J111" s="376"/>
      <c r="K111" s="414"/>
      <c r="L111" s="414"/>
      <c r="M111" s="449"/>
      <c r="N111" s="429"/>
      <c r="O111" s="450"/>
      <c r="P111" s="451"/>
      <c r="Q111" s="379"/>
      <c r="R111" s="379"/>
      <c r="S111" s="379"/>
      <c r="T111" s="379"/>
      <c r="U111" s="379"/>
      <c r="V111" s="379"/>
      <c r="W111" s="416"/>
      <c r="X111" s="416"/>
      <c r="Y111" s="452"/>
      <c r="Z111" s="438"/>
      <c r="AA111" s="440"/>
      <c r="AB111" s="385" t="s">
        <v>227</v>
      </c>
      <c r="AC111" s="386"/>
      <c r="AD111" s="386"/>
      <c r="AE111" s="386"/>
      <c r="AF111" s="386"/>
      <c r="AG111" s="386"/>
      <c r="AH111" s="386"/>
      <c r="AI111" s="386"/>
      <c r="AJ111" s="386"/>
      <c r="AK111" s="386"/>
      <c r="AL111" s="386"/>
      <c r="AM111" s="387"/>
      <c r="AN111" s="387"/>
      <c r="AO111" s="387"/>
      <c r="AP111" s="387"/>
      <c r="AQ111" s="387"/>
      <c r="AR111" s="387"/>
      <c r="AS111" s="387"/>
      <c r="AT111" s="387"/>
      <c r="AU111" s="387"/>
      <c r="AV111" s="387"/>
      <c r="AW111" s="387"/>
      <c r="AX111" s="387">
        <f aca="true" t="shared" si="34" ref="AX111:AY117">+AC111+AF111+AI111+AL111+AO111+AR111+AU111</f>
        <v>0</v>
      </c>
      <c r="AY111" s="388">
        <f t="shared" si="34"/>
        <v>0</v>
      </c>
      <c r="AZ111" s="350">
        <f t="shared" si="22"/>
        <v>0</v>
      </c>
      <c r="BA111" s="351">
        <f t="shared" si="23"/>
        <v>0</v>
      </c>
      <c r="BB111" s="351">
        <f t="shared" si="23"/>
        <v>0</v>
      </c>
      <c r="BC111" s="351">
        <f t="shared" si="24"/>
        <v>0</v>
      </c>
      <c r="BD111" s="352">
        <f>+'[2]Metas'!S111:S126-S111</f>
        <v>0</v>
      </c>
      <c r="BE111" s="351">
        <f>+'[2]Metas'!T111:T126-T111</f>
        <v>0</v>
      </c>
      <c r="BF111" s="351">
        <f>+'[2]Metas'!U111:U126-U111</f>
        <v>0</v>
      </c>
      <c r="BG111" s="351">
        <f>+'[2]Metas'!V111:V126-V111</f>
        <v>0</v>
      </c>
      <c r="BH111" s="319"/>
      <c r="BI111" s="319"/>
      <c r="BJ111" s="319"/>
      <c r="BK111" s="353"/>
      <c r="BL111" s="353"/>
      <c r="BM111" s="353"/>
      <c r="BN111" s="353"/>
      <c r="BO111" s="353"/>
      <c r="BP111" s="353"/>
      <c r="BT111" s="319"/>
      <c r="BU111" s="319"/>
      <c r="BV111" s="319"/>
      <c r="BW111" s="319"/>
      <c r="BX111" s="319"/>
      <c r="BY111" s="319"/>
      <c r="BZ111" s="319"/>
      <c r="CA111" s="319"/>
      <c r="CB111" s="319"/>
      <c r="CC111" s="319"/>
      <c r="CD111" s="319"/>
      <c r="CE111" s="319"/>
      <c r="CF111" s="319"/>
      <c r="CG111" s="319"/>
      <c r="CH111" s="319"/>
      <c r="CI111" s="319"/>
      <c r="CJ111" s="319"/>
      <c r="CK111" s="319"/>
    </row>
    <row r="112" spans="1:89" s="322" customFormat="1" ht="36" customHeight="1">
      <c r="A112" s="332" t="s">
        <v>264</v>
      </c>
      <c r="B112" s="332" t="s">
        <v>265</v>
      </c>
      <c r="C112" s="332" t="s">
        <v>206</v>
      </c>
      <c r="D112" s="332" t="s">
        <v>207</v>
      </c>
      <c r="E112" s="332" t="s">
        <v>139</v>
      </c>
      <c r="F112" s="332" t="s">
        <v>208</v>
      </c>
      <c r="G112" s="333">
        <v>9</v>
      </c>
      <c r="H112" s="334">
        <v>881</v>
      </c>
      <c r="I112" s="419" t="s">
        <v>76</v>
      </c>
      <c r="J112" s="337" t="s">
        <v>63</v>
      </c>
      <c r="K112" s="398"/>
      <c r="L112" s="398"/>
      <c r="M112" s="441" t="s">
        <v>88</v>
      </c>
      <c r="N112" s="420" t="s">
        <v>266</v>
      </c>
      <c r="O112" s="338">
        <v>0.95</v>
      </c>
      <c r="P112" s="453">
        <v>0.875</v>
      </c>
      <c r="Q112" s="340">
        <f>SUMIF('Actividades inversión 881'!$B$14:$B$41,'Metas inversión 881'!$B112,'Actividades inversión 881'!M$14:M$41)</f>
        <v>141955000</v>
      </c>
      <c r="R112" s="340">
        <f>SUMIF('Actividades inversión 881'!$B$14:$B$41,'Metas inversión 881'!$B112,'Actividades inversión 881'!N$14:N$41)</f>
        <v>141955000</v>
      </c>
      <c r="S112" s="340">
        <f>SUMIF('Actividades inversión 881'!$B$14:$B$41,'Metas inversión 881'!$B112,'Actividades inversión 881'!O$14:O$41)</f>
        <v>73414633</v>
      </c>
      <c r="T112" s="340">
        <f>SUMIF('Actividades inversión 881'!$B$14:$B$41,'Metas inversión 881'!$B112,'Actividades inversión 881'!P$14:P$41)</f>
        <v>12644333</v>
      </c>
      <c r="U112" s="340">
        <f>SUMIF('Actividades inversión 881'!$B$14:$B$41,'Metas inversión 881'!$B112,'Actividades inversión 881'!Q$14:Q$41)</f>
        <v>7398867</v>
      </c>
      <c r="V112" s="340">
        <f>SUMIF('Actividades inversión 881'!$B$14:$B$41,'Metas inversión 881'!$B112,'Actividades inversión 881'!R$14:R$41)</f>
        <v>7398867</v>
      </c>
      <c r="W112" s="401" t="s">
        <v>171</v>
      </c>
      <c r="X112" s="401" t="s">
        <v>172</v>
      </c>
      <c r="Y112" s="432" t="s">
        <v>173</v>
      </c>
      <c r="Z112" s="432" t="s">
        <v>151</v>
      </c>
      <c r="AA112" s="401"/>
      <c r="AB112" s="346" t="s">
        <v>212</v>
      </c>
      <c r="AC112" s="347"/>
      <c r="AD112" s="347"/>
      <c r="AE112" s="347"/>
      <c r="AF112" s="347"/>
      <c r="AG112" s="347"/>
      <c r="AH112" s="347"/>
      <c r="AI112" s="347"/>
      <c r="AJ112" s="347"/>
      <c r="AK112" s="347"/>
      <c r="AL112" s="347"/>
      <c r="AM112" s="348"/>
      <c r="AN112" s="348"/>
      <c r="AO112" s="348"/>
      <c r="AP112" s="348"/>
      <c r="AQ112" s="348"/>
      <c r="AR112" s="348"/>
      <c r="AS112" s="348"/>
      <c r="AT112" s="348"/>
      <c r="AU112" s="348"/>
      <c r="AV112" s="348"/>
      <c r="AW112" s="348"/>
      <c r="AX112" s="348">
        <f t="shared" si="34"/>
        <v>0</v>
      </c>
      <c r="AY112" s="349">
        <f t="shared" si="34"/>
        <v>0</v>
      </c>
      <c r="AZ112" s="350">
        <f t="shared" si="22"/>
        <v>0</v>
      </c>
      <c r="BA112" s="351">
        <f t="shared" si="23"/>
        <v>68540367</v>
      </c>
      <c r="BB112" s="351">
        <f t="shared" si="23"/>
        <v>60770300</v>
      </c>
      <c r="BC112" s="351">
        <f t="shared" si="24"/>
        <v>0</v>
      </c>
      <c r="BD112" s="352">
        <f>+'[2]Metas'!S112:S127-S112</f>
        <v>-51180100</v>
      </c>
      <c r="BE112" s="351">
        <f>+'[2]Metas'!T112:T127-T112</f>
        <v>9590200</v>
      </c>
      <c r="BF112" s="351">
        <f>+'[2]Metas'!U112:U127-U112</f>
        <v>15853900</v>
      </c>
      <c r="BG112" s="351">
        <f>+'[2]Metas'!V112:V127-V112</f>
        <v>15853900</v>
      </c>
      <c r="BH112" s="319"/>
      <c r="BI112" s="319"/>
      <c r="BJ112" s="319"/>
      <c r="BK112" s="353">
        <f>+'[1]99-METROPOLITANO'!N110</f>
        <v>141955000</v>
      </c>
      <c r="BL112" s="353">
        <f>+'[1]99-METROPOLITANO'!O110</f>
        <v>141955000</v>
      </c>
      <c r="BM112" s="353">
        <f>+'[1]99-METROPOLITANO'!P110</f>
        <v>73414633</v>
      </c>
      <c r="BN112" s="353">
        <f>+'[1]99-METROPOLITANO'!Q110</f>
        <v>12644333</v>
      </c>
      <c r="BO112" s="353">
        <f>+'[1]99-METROPOLITANO'!R110</f>
        <v>7398867</v>
      </c>
      <c r="BP112" s="353">
        <f>+'[1]99-METROPOLITANO'!S110</f>
        <v>7398867</v>
      </c>
      <c r="BT112" s="319"/>
      <c r="BU112" s="319"/>
      <c r="BV112" s="319"/>
      <c r="BW112" s="319"/>
      <c r="BX112" s="319"/>
      <c r="BY112" s="319"/>
      <c r="BZ112" s="319"/>
      <c r="CA112" s="319"/>
      <c r="CB112" s="319"/>
      <c r="CC112" s="319"/>
      <c r="CD112" s="319"/>
      <c r="CE112" s="319"/>
      <c r="CF112" s="319"/>
      <c r="CG112" s="319"/>
      <c r="CH112" s="319"/>
      <c r="CI112" s="319"/>
      <c r="CJ112" s="319"/>
      <c r="CK112" s="319"/>
    </row>
    <row r="113" spans="1:89" s="322" customFormat="1" ht="15.75">
      <c r="A113" s="332"/>
      <c r="B113" s="332"/>
      <c r="C113" s="332"/>
      <c r="D113" s="332"/>
      <c r="E113" s="332"/>
      <c r="F113" s="332"/>
      <c r="G113" s="333"/>
      <c r="H113" s="354"/>
      <c r="I113" s="424"/>
      <c r="J113" s="356"/>
      <c r="K113" s="403"/>
      <c r="L113" s="403"/>
      <c r="M113" s="445"/>
      <c r="N113" s="425"/>
      <c r="O113" s="357"/>
      <c r="P113" s="454"/>
      <c r="Q113" s="359"/>
      <c r="R113" s="359"/>
      <c r="S113" s="359"/>
      <c r="T113" s="359"/>
      <c r="U113" s="359"/>
      <c r="V113" s="359"/>
      <c r="W113" s="406"/>
      <c r="X113" s="406"/>
      <c r="Y113" s="435"/>
      <c r="Z113" s="435"/>
      <c r="AA113" s="406"/>
      <c r="AB113" s="365" t="s">
        <v>213</v>
      </c>
      <c r="AC113" s="366"/>
      <c r="AD113" s="366"/>
      <c r="AE113" s="366"/>
      <c r="AF113" s="366"/>
      <c r="AG113" s="366"/>
      <c r="AH113" s="366"/>
      <c r="AI113" s="366"/>
      <c r="AJ113" s="366"/>
      <c r="AK113" s="366"/>
      <c r="AL113" s="366"/>
      <c r="AM113" s="367"/>
      <c r="AN113" s="367"/>
      <c r="AO113" s="367"/>
      <c r="AP113" s="367"/>
      <c r="AQ113" s="367"/>
      <c r="AR113" s="367"/>
      <c r="AS113" s="367"/>
      <c r="AT113" s="367"/>
      <c r="AU113" s="367"/>
      <c r="AV113" s="367"/>
      <c r="AW113" s="367"/>
      <c r="AX113" s="367">
        <f t="shared" si="34"/>
        <v>0</v>
      </c>
      <c r="AY113" s="368">
        <f t="shared" si="34"/>
        <v>0</v>
      </c>
      <c r="AZ113" s="350">
        <f t="shared" si="22"/>
        <v>0</v>
      </c>
      <c r="BA113" s="351">
        <f t="shared" si="23"/>
        <v>0</v>
      </c>
      <c r="BB113" s="351">
        <f t="shared" si="23"/>
        <v>0</v>
      </c>
      <c r="BC113" s="351">
        <f t="shared" si="24"/>
        <v>0</v>
      </c>
      <c r="BD113" s="352">
        <f>+'[2]Metas'!S113:S128-S113</f>
        <v>0</v>
      </c>
      <c r="BE113" s="351">
        <f>+'[2]Metas'!T113:T128-T113</f>
        <v>0</v>
      </c>
      <c r="BF113" s="351">
        <f>+'[2]Metas'!U113:U128-U113</f>
        <v>0</v>
      </c>
      <c r="BG113" s="351">
        <f>+'[2]Metas'!V113:V128-V113</f>
        <v>0</v>
      </c>
      <c r="BH113" s="319"/>
      <c r="BI113" s="319"/>
      <c r="BJ113" s="319"/>
      <c r="BK113" s="353"/>
      <c r="BL113" s="353"/>
      <c r="BM113" s="353"/>
      <c r="BN113" s="353"/>
      <c r="BO113" s="353"/>
      <c r="BP113" s="353"/>
      <c r="BT113" s="319"/>
      <c r="BU113" s="319"/>
      <c r="BV113" s="319"/>
      <c r="BW113" s="319"/>
      <c r="BX113" s="319"/>
      <c r="BY113" s="319"/>
      <c r="BZ113" s="319"/>
      <c r="CA113" s="319"/>
      <c r="CB113" s="319"/>
      <c r="CC113" s="319"/>
      <c r="CD113" s="319"/>
      <c r="CE113" s="319"/>
      <c r="CF113" s="319"/>
      <c r="CG113" s="319"/>
      <c r="CH113" s="319"/>
      <c r="CI113" s="319"/>
      <c r="CJ113" s="319"/>
      <c r="CK113" s="319"/>
    </row>
    <row r="114" spans="1:89" s="322" customFormat="1" ht="15.75">
      <c r="A114" s="332"/>
      <c r="B114" s="332"/>
      <c r="C114" s="332"/>
      <c r="D114" s="332"/>
      <c r="E114" s="332"/>
      <c r="F114" s="332"/>
      <c r="G114" s="333"/>
      <c r="H114" s="354"/>
      <c r="I114" s="424"/>
      <c r="J114" s="356"/>
      <c r="K114" s="403"/>
      <c r="L114" s="403"/>
      <c r="M114" s="445"/>
      <c r="N114" s="425"/>
      <c r="O114" s="357"/>
      <c r="P114" s="454"/>
      <c r="Q114" s="359"/>
      <c r="R114" s="359"/>
      <c r="S114" s="359"/>
      <c r="T114" s="359"/>
      <c r="U114" s="359"/>
      <c r="V114" s="359"/>
      <c r="W114" s="406"/>
      <c r="X114" s="406"/>
      <c r="Y114" s="435"/>
      <c r="Z114" s="435"/>
      <c r="AA114" s="406"/>
      <c r="AB114" s="365" t="s">
        <v>214</v>
      </c>
      <c r="AC114" s="366"/>
      <c r="AD114" s="366"/>
      <c r="AE114" s="366"/>
      <c r="AF114" s="366"/>
      <c r="AG114" s="366"/>
      <c r="AH114" s="366"/>
      <c r="AI114" s="366"/>
      <c r="AJ114" s="366"/>
      <c r="AK114" s="366"/>
      <c r="AL114" s="366"/>
      <c r="AM114" s="367"/>
      <c r="AN114" s="367"/>
      <c r="AO114" s="367"/>
      <c r="AP114" s="367"/>
      <c r="AQ114" s="367"/>
      <c r="AR114" s="367"/>
      <c r="AS114" s="367"/>
      <c r="AT114" s="367"/>
      <c r="AU114" s="367"/>
      <c r="AV114" s="367"/>
      <c r="AW114" s="367"/>
      <c r="AX114" s="367">
        <f t="shared" si="34"/>
        <v>0</v>
      </c>
      <c r="AY114" s="368">
        <f t="shared" si="34"/>
        <v>0</v>
      </c>
      <c r="AZ114" s="350">
        <f t="shared" si="22"/>
        <v>0</v>
      </c>
      <c r="BA114" s="351">
        <f t="shared" si="23"/>
        <v>0</v>
      </c>
      <c r="BB114" s="351">
        <f t="shared" si="23"/>
        <v>0</v>
      </c>
      <c r="BC114" s="351">
        <f t="shared" si="24"/>
        <v>0</v>
      </c>
      <c r="BD114" s="352">
        <f>+'[2]Metas'!S114:S129-S114</f>
        <v>0</v>
      </c>
      <c r="BE114" s="351">
        <f>+'[2]Metas'!T114:T129-T114</f>
        <v>0</v>
      </c>
      <c r="BF114" s="351">
        <f>+'[2]Metas'!U114:U129-U114</f>
        <v>0</v>
      </c>
      <c r="BG114" s="351">
        <f>+'[2]Metas'!V114:V129-V114</f>
        <v>0</v>
      </c>
      <c r="BH114" s="319"/>
      <c r="BI114" s="319"/>
      <c r="BJ114" s="319"/>
      <c r="BK114" s="353"/>
      <c r="BL114" s="353"/>
      <c r="BM114" s="353"/>
      <c r="BN114" s="353"/>
      <c r="BO114" s="353"/>
      <c r="BP114" s="353"/>
      <c r="BT114" s="319"/>
      <c r="BU114" s="319"/>
      <c r="BV114" s="319"/>
      <c r="BW114" s="319"/>
      <c r="BX114" s="319"/>
      <c r="BY114" s="319"/>
      <c r="BZ114" s="319"/>
      <c r="CA114" s="319"/>
      <c r="CB114" s="319"/>
      <c r="CC114" s="319"/>
      <c r="CD114" s="319"/>
      <c r="CE114" s="319"/>
      <c r="CF114" s="319"/>
      <c r="CG114" s="319"/>
      <c r="CH114" s="319"/>
      <c r="CI114" s="319"/>
      <c r="CJ114" s="319"/>
      <c r="CK114" s="319"/>
    </row>
    <row r="115" spans="1:89" s="322" customFormat="1" ht="15.75">
      <c r="A115" s="332"/>
      <c r="B115" s="332"/>
      <c r="C115" s="332"/>
      <c r="D115" s="332"/>
      <c r="E115" s="332"/>
      <c r="F115" s="332"/>
      <c r="G115" s="333"/>
      <c r="H115" s="354"/>
      <c r="I115" s="424"/>
      <c r="J115" s="356"/>
      <c r="K115" s="403"/>
      <c r="L115" s="403"/>
      <c r="M115" s="445"/>
      <c r="N115" s="425"/>
      <c r="O115" s="357"/>
      <c r="P115" s="454"/>
      <c r="Q115" s="359"/>
      <c r="R115" s="359"/>
      <c r="S115" s="359"/>
      <c r="T115" s="359"/>
      <c r="U115" s="359"/>
      <c r="V115" s="359"/>
      <c r="W115" s="406"/>
      <c r="X115" s="406"/>
      <c r="Y115" s="435"/>
      <c r="Z115" s="435"/>
      <c r="AA115" s="406"/>
      <c r="AB115" s="365" t="s">
        <v>215</v>
      </c>
      <c r="AC115" s="366"/>
      <c r="AD115" s="366"/>
      <c r="AE115" s="366"/>
      <c r="AF115" s="366"/>
      <c r="AG115" s="366"/>
      <c r="AH115" s="366"/>
      <c r="AI115" s="366"/>
      <c r="AJ115" s="366"/>
      <c r="AK115" s="366"/>
      <c r="AL115" s="366"/>
      <c r="AM115" s="367"/>
      <c r="AN115" s="367"/>
      <c r="AO115" s="367"/>
      <c r="AP115" s="367"/>
      <c r="AQ115" s="367"/>
      <c r="AR115" s="367"/>
      <c r="AS115" s="367"/>
      <c r="AT115" s="367"/>
      <c r="AU115" s="367"/>
      <c r="AV115" s="367"/>
      <c r="AW115" s="367"/>
      <c r="AX115" s="367">
        <f t="shared" si="34"/>
        <v>0</v>
      </c>
      <c r="AY115" s="368">
        <f t="shared" si="34"/>
        <v>0</v>
      </c>
      <c r="AZ115" s="350">
        <f t="shared" si="22"/>
        <v>0</v>
      </c>
      <c r="BA115" s="351">
        <f t="shared" si="23"/>
        <v>0</v>
      </c>
      <c r="BB115" s="351">
        <f t="shared" si="23"/>
        <v>0</v>
      </c>
      <c r="BC115" s="351">
        <f t="shared" si="24"/>
        <v>0</v>
      </c>
      <c r="BD115" s="352">
        <f>+'[2]Metas'!S115:S130-S115</f>
        <v>0</v>
      </c>
      <c r="BE115" s="351">
        <f>+'[2]Metas'!T115:T130-T115</f>
        <v>0</v>
      </c>
      <c r="BF115" s="351">
        <f>+'[2]Metas'!U115:U130-U115</f>
        <v>0</v>
      </c>
      <c r="BG115" s="351">
        <f>+'[2]Metas'!V115:V130-V115</f>
        <v>0</v>
      </c>
      <c r="BH115" s="319"/>
      <c r="BI115" s="319"/>
      <c r="BJ115" s="319"/>
      <c r="BK115" s="353"/>
      <c r="BL115" s="353"/>
      <c r="BM115" s="353"/>
      <c r="BN115" s="353"/>
      <c r="BO115" s="353"/>
      <c r="BP115" s="353"/>
      <c r="BT115" s="319"/>
      <c r="BU115" s="319"/>
      <c r="BV115" s="319"/>
      <c r="BW115" s="319"/>
      <c r="BX115" s="319"/>
      <c r="BY115" s="319"/>
      <c r="BZ115" s="319"/>
      <c r="CA115" s="319"/>
      <c r="CB115" s="319"/>
      <c r="CC115" s="319"/>
      <c r="CD115" s="319"/>
      <c r="CE115" s="319"/>
      <c r="CF115" s="319"/>
      <c r="CG115" s="319"/>
      <c r="CH115" s="319"/>
      <c r="CI115" s="319"/>
      <c r="CJ115" s="319"/>
      <c r="CK115" s="319"/>
    </row>
    <row r="116" spans="1:89" s="322" customFormat="1" ht="15.75">
      <c r="A116" s="332"/>
      <c r="B116" s="332"/>
      <c r="C116" s="332"/>
      <c r="D116" s="332"/>
      <c r="E116" s="332"/>
      <c r="F116" s="332"/>
      <c r="G116" s="333"/>
      <c r="H116" s="354"/>
      <c r="I116" s="424"/>
      <c r="J116" s="356"/>
      <c r="K116" s="403"/>
      <c r="L116" s="403"/>
      <c r="M116" s="445"/>
      <c r="N116" s="425"/>
      <c r="O116" s="357"/>
      <c r="P116" s="454"/>
      <c r="Q116" s="359"/>
      <c r="R116" s="359"/>
      <c r="S116" s="359"/>
      <c r="T116" s="359"/>
      <c r="U116" s="359"/>
      <c r="V116" s="359"/>
      <c r="W116" s="406"/>
      <c r="X116" s="406"/>
      <c r="Y116" s="435"/>
      <c r="Z116" s="435"/>
      <c r="AA116" s="406"/>
      <c r="AB116" s="365" t="s">
        <v>216</v>
      </c>
      <c r="AC116" s="366"/>
      <c r="AD116" s="366"/>
      <c r="AE116" s="366"/>
      <c r="AF116" s="366"/>
      <c r="AG116" s="366"/>
      <c r="AH116" s="366"/>
      <c r="AI116" s="366"/>
      <c r="AJ116" s="366"/>
      <c r="AK116" s="366"/>
      <c r="AL116" s="366"/>
      <c r="AM116" s="367"/>
      <c r="AN116" s="367"/>
      <c r="AO116" s="367"/>
      <c r="AP116" s="367"/>
      <c r="AQ116" s="367"/>
      <c r="AR116" s="367"/>
      <c r="AS116" s="367"/>
      <c r="AT116" s="367"/>
      <c r="AU116" s="367"/>
      <c r="AV116" s="367"/>
      <c r="AW116" s="367"/>
      <c r="AX116" s="367">
        <f t="shared" si="34"/>
        <v>0</v>
      </c>
      <c r="AY116" s="368">
        <f t="shared" si="34"/>
        <v>0</v>
      </c>
      <c r="AZ116" s="350">
        <f t="shared" si="22"/>
        <v>0</v>
      </c>
      <c r="BA116" s="351">
        <f t="shared" si="23"/>
        <v>0</v>
      </c>
      <c r="BB116" s="351">
        <f t="shared" si="23"/>
        <v>0</v>
      </c>
      <c r="BC116" s="351">
        <f t="shared" si="24"/>
        <v>0</v>
      </c>
      <c r="BD116" s="352">
        <f>+'[2]Metas'!S116:S131-S116</f>
        <v>0</v>
      </c>
      <c r="BE116" s="351">
        <f>+'[2]Metas'!T116:T131-T116</f>
        <v>0</v>
      </c>
      <c r="BF116" s="351">
        <f>+'[2]Metas'!U116:U131-U116</f>
        <v>0</v>
      </c>
      <c r="BG116" s="351">
        <f>+'[2]Metas'!V116:V131-V116</f>
        <v>0</v>
      </c>
      <c r="BH116" s="319"/>
      <c r="BI116" s="319"/>
      <c r="BJ116" s="319"/>
      <c r="BK116" s="353"/>
      <c r="BL116" s="353"/>
      <c r="BM116" s="353"/>
      <c r="BN116" s="353"/>
      <c r="BO116" s="353"/>
      <c r="BP116" s="353"/>
      <c r="BT116" s="319"/>
      <c r="BU116" s="319"/>
      <c r="BV116" s="319"/>
      <c r="BW116" s="319"/>
      <c r="BX116" s="319"/>
      <c r="BY116" s="319"/>
      <c r="BZ116" s="319"/>
      <c r="CA116" s="319"/>
      <c r="CB116" s="319"/>
      <c r="CC116" s="319"/>
      <c r="CD116" s="319"/>
      <c r="CE116" s="319"/>
      <c r="CF116" s="319"/>
      <c r="CG116" s="319"/>
      <c r="CH116" s="319"/>
      <c r="CI116" s="319"/>
      <c r="CJ116" s="319"/>
      <c r="CK116" s="319"/>
    </row>
    <row r="117" spans="1:89" s="322" customFormat="1" ht="15.75">
      <c r="A117" s="332"/>
      <c r="B117" s="332"/>
      <c r="C117" s="332"/>
      <c r="D117" s="332"/>
      <c r="E117" s="332"/>
      <c r="F117" s="332"/>
      <c r="G117" s="333"/>
      <c r="H117" s="354"/>
      <c r="I117" s="424"/>
      <c r="J117" s="356"/>
      <c r="K117" s="403"/>
      <c r="L117" s="403"/>
      <c r="M117" s="445"/>
      <c r="N117" s="425"/>
      <c r="O117" s="357"/>
      <c r="P117" s="454"/>
      <c r="Q117" s="359"/>
      <c r="R117" s="359"/>
      <c r="S117" s="359"/>
      <c r="T117" s="359"/>
      <c r="U117" s="359"/>
      <c r="V117" s="359"/>
      <c r="W117" s="406"/>
      <c r="X117" s="406"/>
      <c r="Y117" s="435"/>
      <c r="Z117" s="435"/>
      <c r="AA117" s="406"/>
      <c r="AB117" s="369" t="s">
        <v>217</v>
      </c>
      <c r="AC117" s="366"/>
      <c r="AD117" s="366"/>
      <c r="AE117" s="366"/>
      <c r="AF117" s="366"/>
      <c r="AG117" s="366"/>
      <c r="AH117" s="366"/>
      <c r="AI117" s="366"/>
      <c r="AJ117" s="366"/>
      <c r="AK117" s="366"/>
      <c r="AL117" s="366"/>
      <c r="AM117" s="367"/>
      <c r="AN117" s="367"/>
      <c r="AO117" s="367"/>
      <c r="AP117" s="367"/>
      <c r="AQ117" s="367"/>
      <c r="AR117" s="367"/>
      <c r="AS117" s="367"/>
      <c r="AT117" s="367"/>
      <c r="AU117" s="367"/>
      <c r="AV117" s="367"/>
      <c r="AW117" s="367"/>
      <c r="AX117" s="367">
        <f t="shared" si="34"/>
        <v>0</v>
      </c>
      <c r="AY117" s="368">
        <f t="shared" si="34"/>
        <v>0</v>
      </c>
      <c r="AZ117" s="350">
        <f t="shared" si="22"/>
        <v>0</v>
      </c>
      <c r="BA117" s="351">
        <f t="shared" si="23"/>
        <v>0</v>
      </c>
      <c r="BB117" s="351">
        <f t="shared" si="23"/>
        <v>0</v>
      </c>
      <c r="BC117" s="351">
        <f t="shared" si="24"/>
        <v>0</v>
      </c>
      <c r="BD117" s="352">
        <f>+'[2]Metas'!S117:S132-S117</f>
        <v>0</v>
      </c>
      <c r="BE117" s="351">
        <f>+'[2]Metas'!T117:T132-T117</f>
        <v>0</v>
      </c>
      <c r="BF117" s="351">
        <f>+'[2]Metas'!U117:U132-U117</f>
        <v>0</v>
      </c>
      <c r="BG117" s="351">
        <f>+'[2]Metas'!V117:V132-V117</f>
        <v>0</v>
      </c>
      <c r="BH117" s="319"/>
      <c r="BI117" s="319"/>
      <c r="BJ117" s="319"/>
      <c r="BK117" s="353"/>
      <c r="BL117" s="353"/>
      <c r="BM117" s="353"/>
      <c r="BN117" s="353"/>
      <c r="BO117" s="353"/>
      <c r="BP117" s="353"/>
      <c r="BT117" s="319"/>
      <c r="BU117" s="319"/>
      <c r="BV117" s="319"/>
      <c r="BW117" s="319"/>
      <c r="BX117" s="319"/>
      <c r="BY117" s="319"/>
      <c r="BZ117" s="319"/>
      <c r="CA117" s="319"/>
      <c r="CB117" s="319"/>
      <c r="CC117" s="319"/>
      <c r="CD117" s="319"/>
      <c r="CE117" s="319"/>
      <c r="CF117" s="319"/>
      <c r="CG117" s="319"/>
      <c r="CH117" s="319"/>
      <c r="CI117" s="319"/>
      <c r="CJ117" s="319"/>
      <c r="CK117" s="319"/>
    </row>
    <row r="118" spans="1:89" s="322" customFormat="1" ht="15.75">
      <c r="A118" s="332"/>
      <c r="B118" s="332"/>
      <c r="C118" s="332"/>
      <c r="D118" s="332"/>
      <c r="E118" s="332"/>
      <c r="F118" s="332"/>
      <c r="G118" s="333"/>
      <c r="H118" s="354"/>
      <c r="I118" s="424"/>
      <c r="J118" s="356"/>
      <c r="K118" s="403"/>
      <c r="L118" s="403"/>
      <c r="M118" s="445"/>
      <c r="N118" s="425"/>
      <c r="O118" s="357"/>
      <c r="P118" s="454"/>
      <c r="Q118" s="359"/>
      <c r="R118" s="359"/>
      <c r="S118" s="359"/>
      <c r="T118" s="359"/>
      <c r="U118" s="359"/>
      <c r="V118" s="359"/>
      <c r="W118" s="406"/>
      <c r="X118" s="406"/>
      <c r="Y118" s="435"/>
      <c r="Z118" s="435"/>
      <c r="AA118" s="406"/>
      <c r="AB118" s="370" t="s">
        <v>218</v>
      </c>
      <c r="AC118" s="371">
        <f aca="true" t="shared" si="35" ref="AC118:AY118">SUM(AC112:AC117)</f>
        <v>0</v>
      </c>
      <c r="AD118" s="371">
        <f t="shared" si="35"/>
        <v>0</v>
      </c>
      <c r="AE118" s="371"/>
      <c r="AF118" s="371">
        <f t="shared" si="35"/>
        <v>0</v>
      </c>
      <c r="AG118" s="371">
        <f t="shared" si="35"/>
        <v>0</v>
      </c>
      <c r="AH118" s="371"/>
      <c r="AI118" s="371">
        <f t="shared" si="35"/>
        <v>0</v>
      </c>
      <c r="AJ118" s="371">
        <f t="shared" si="35"/>
        <v>0</v>
      </c>
      <c r="AK118" s="371"/>
      <c r="AL118" s="371">
        <f t="shared" si="35"/>
        <v>0</v>
      </c>
      <c r="AM118" s="372">
        <f t="shared" si="35"/>
        <v>0</v>
      </c>
      <c r="AN118" s="372"/>
      <c r="AO118" s="372">
        <f t="shared" si="35"/>
        <v>0</v>
      </c>
      <c r="AP118" s="372">
        <f t="shared" si="35"/>
        <v>0</v>
      </c>
      <c r="AQ118" s="372"/>
      <c r="AR118" s="372">
        <f t="shared" si="35"/>
        <v>0</v>
      </c>
      <c r="AS118" s="372">
        <f t="shared" si="35"/>
        <v>0</v>
      </c>
      <c r="AT118" s="372"/>
      <c r="AU118" s="372">
        <f t="shared" si="35"/>
        <v>0</v>
      </c>
      <c r="AV118" s="372">
        <f t="shared" si="35"/>
        <v>0</v>
      </c>
      <c r="AW118" s="372"/>
      <c r="AX118" s="372">
        <f t="shared" si="35"/>
        <v>0</v>
      </c>
      <c r="AY118" s="373">
        <f t="shared" si="35"/>
        <v>0</v>
      </c>
      <c r="AZ118" s="350">
        <f t="shared" si="22"/>
        <v>0</v>
      </c>
      <c r="BA118" s="351">
        <f t="shared" si="23"/>
        <v>0</v>
      </c>
      <c r="BB118" s="351">
        <f t="shared" si="23"/>
        <v>0</v>
      </c>
      <c r="BC118" s="351">
        <f t="shared" si="24"/>
        <v>0</v>
      </c>
      <c r="BD118" s="352">
        <f>+'[2]Metas'!S118:S133-S118</f>
        <v>0</v>
      </c>
      <c r="BE118" s="351">
        <f>+'[2]Metas'!T118:T133-T118</f>
        <v>0</v>
      </c>
      <c r="BF118" s="351">
        <f>+'[2]Metas'!U118:U133-U118</f>
        <v>0</v>
      </c>
      <c r="BG118" s="351">
        <f>+'[2]Metas'!V118:V133-V118</f>
        <v>0</v>
      </c>
      <c r="BH118" s="319"/>
      <c r="BI118" s="319"/>
      <c r="BJ118" s="319"/>
      <c r="BK118" s="353"/>
      <c r="BL118" s="353"/>
      <c r="BM118" s="353"/>
      <c r="BN118" s="353"/>
      <c r="BO118" s="353"/>
      <c r="BP118" s="353"/>
      <c r="BT118" s="319"/>
      <c r="BU118" s="319"/>
      <c r="BV118" s="319"/>
      <c r="BW118" s="319"/>
      <c r="BX118" s="319"/>
      <c r="BY118" s="319"/>
      <c r="BZ118" s="319"/>
      <c r="CA118" s="319"/>
      <c r="CB118" s="319"/>
      <c r="CC118" s="319"/>
      <c r="CD118" s="319"/>
      <c r="CE118" s="319"/>
      <c r="CF118" s="319"/>
      <c r="CG118" s="319"/>
      <c r="CH118" s="319"/>
      <c r="CI118" s="319"/>
      <c r="CJ118" s="319"/>
      <c r="CK118" s="319"/>
    </row>
    <row r="119" spans="1:89" s="322" customFormat="1" ht="15.75">
      <c r="A119" s="332"/>
      <c r="B119" s="332"/>
      <c r="C119" s="332"/>
      <c r="D119" s="332"/>
      <c r="E119" s="332"/>
      <c r="F119" s="332"/>
      <c r="G119" s="333"/>
      <c r="H119" s="354"/>
      <c r="I119" s="424"/>
      <c r="J119" s="356"/>
      <c r="K119" s="403"/>
      <c r="L119" s="403"/>
      <c r="M119" s="445"/>
      <c r="N119" s="425"/>
      <c r="O119" s="357"/>
      <c r="P119" s="454"/>
      <c r="Q119" s="359"/>
      <c r="R119" s="359"/>
      <c r="S119" s="359"/>
      <c r="T119" s="359"/>
      <c r="U119" s="359"/>
      <c r="V119" s="359"/>
      <c r="W119" s="406"/>
      <c r="X119" s="406"/>
      <c r="Y119" s="435"/>
      <c r="Z119" s="435"/>
      <c r="AA119" s="406"/>
      <c r="AB119" s="365" t="s">
        <v>219</v>
      </c>
      <c r="AC119" s="366"/>
      <c r="AD119" s="366"/>
      <c r="AE119" s="366"/>
      <c r="AF119" s="366"/>
      <c r="AG119" s="366"/>
      <c r="AH119" s="366"/>
      <c r="AI119" s="366"/>
      <c r="AJ119" s="366"/>
      <c r="AK119" s="366"/>
      <c r="AL119" s="366"/>
      <c r="AM119" s="367"/>
      <c r="AN119" s="367"/>
      <c r="AO119" s="367"/>
      <c r="AP119" s="367"/>
      <c r="AQ119" s="367"/>
      <c r="AR119" s="367"/>
      <c r="AS119" s="367"/>
      <c r="AT119" s="367"/>
      <c r="AU119" s="367"/>
      <c r="AV119" s="367"/>
      <c r="AW119" s="367"/>
      <c r="AX119" s="367">
        <f>+AC119+AF119+AI119+AL119+AO119+AR119+AU119</f>
        <v>0</v>
      </c>
      <c r="AY119" s="368">
        <f aca="true" t="shared" si="36" ref="AY119:AY125">+AD119+AG119+AJ119+AM119+AP119+AS119+AV119</f>
        <v>0</v>
      </c>
      <c r="AZ119" s="350">
        <f t="shared" si="22"/>
        <v>0</v>
      </c>
      <c r="BA119" s="351">
        <f t="shared" si="23"/>
        <v>0</v>
      </c>
      <c r="BB119" s="351">
        <f t="shared" si="23"/>
        <v>0</v>
      </c>
      <c r="BC119" s="351">
        <f t="shared" si="24"/>
        <v>0</v>
      </c>
      <c r="BD119" s="352">
        <f>+'[2]Metas'!S119:S134-S119</f>
        <v>0</v>
      </c>
      <c r="BE119" s="351">
        <f>+'[2]Metas'!T119:T134-T119</f>
        <v>0</v>
      </c>
      <c r="BF119" s="351">
        <f>+'[2]Metas'!U119:U134-U119</f>
        <v>0</v>
      </c>
      <c r="BG119" s="351">
        <f>+'[2]Metas'!V119:V134-V119</f>
        <v>0</v>
      </c>
      <c r="BH119" s="319"/>
      <c r="BI119" s="319"/>
      <c r="BJ119" s="319"/>
      <c r="BK119" s="353"/>
      <c r="BL119" s="353"/>
      <c r="BM119" s="353"/>
      <c r="BN119" s="353"/>
      <c r="BO119" s="353"/>
      <c r="BP119" s="353"/>
      <c r="BT119" s="319"/>
      <c r="BU119" s="319"/>
      <c r="BV119" s="319"/>
      <c r="BW119" s="319"/>
      <c r="BX119" s="319"/>
      <c r="BY119" s="319"/>
      <c r="BZ119" s="319"/>
      <c r="CA119" s="319"/>
      <c r="CB119" s="319"/>
      <c r="CC119" s="319"/>
      <c r="CD119" s="319"/>
      <c r="CE119" s="319"/>
      <c r="CF119" s="319"/>
      <c r="CG119" s="319"/>
      <c r="CH119" s="319"/>
      <c r="CI119" s="319"/>
      <c r="CJ119" s="319"/>
      <c r="CK119" s="319"/>
    </row>
    <row r="120" spans="1:89" s="322" customFormat="1" ht="15.75">
      <c r="A120" s="332"/>
      <c r="B120" s="332"/>
      <c r="C120" s="332"/>
      <c r="D120" s="332"/>
      <c r="E120" s="332"/>
      <c r="F120" s="332"/>
      <c r="G120" s="333"/>
      <c r="H120" s="354"/>
      <c r="I120" s="424"/>
      <c r="J120" s="356"/>
      <c r="K120" s="403"/>
      <c r="L120" s="403"/>
      <c r="M120" s="445"/>
      <c r="N120" s="425"/>
      <c r="O120" s="357"/>
      <c r="P120" s="454"/>
      <c r="Q120" s="359"/>
      <c r="R120" s="359"/>
      <c r="S120" s="359"/>
      <c r="T120" s="359"/>
      <c r="U120" s="359"/>
      <c r="V120" s="359"/>
      <c r="W120" s="406"/>
      <c r="X120" s="406"/>
      <c r="Y120" s="435"/>
      <c r="Z120" s="435"/>
      <c r="AA120" s="406"/>
      <c r="AB120" s="365" t="s">
        <v>220</v>
      </c>
      <c r="AC120" s="366"/>
      <c r="AD120" s="366"/>
      <c r="AE120" s="366"/>
      <c r="AF120" s="366"/>
      <c r="AG120" s="366"/>
      <c r="AH120" s="366"/>
      <c r="AI120" s="366"/>
      <c r="AJ120" s="366"/>
      <c r="AK120" s="366"/>
      <c r="AL120" s="366"/>
      <c r="AM120" s="367"/>
      <c r="AN120" s="367"/>
      <c r="AO120" s="367"/>
      <c r="AP120" s="367"/>
      <c r="AQ120" s="367"/>
      <c r="AR120" s="367"/>
      <c r="AS120" s="367"/>
      <c r="AT120" s="367"/>
      <c r="AU120" s="367"/>
      <c r="AV120" s="367"/>
      <c r="AW120" s="367"/>
      <c r="AX120" s="367">
        <f aca="true" t="shared" si="37" ref="AX120:AX125">+AC120+AF120+AI120+AL120+AO120+AR120+AU120</f>
        <v>0</v>
      </c>
      <c r="AY120" s="368">
        <f t="shared" si="36"/>
        <v>0</v>
      </c>
      <c r="AZ120" s="350">
        <f t="shared" si="22"/>
        <v>0</v>
      </c>
      <c r="BA120" s="351">
        <f t="shared" si="23"/>
        <v>0</v>
      </c>
      <c r="BB120" s="351">
        <f t="shared" si="23"/>
        <v>0</v>
      </c>
      <c r="BC120" s="351">
        <f t="shared" si="24"/>
        <v>0</v>
      </c>
      <c r="BD120" s="352">
        <f>+'[2]Metas'!S120:S135-S120</f>
        <v>0</v>
      </c>
      <c r="BE120" s="351">
        <f>+'[2]Metas'!T120:T135-T120</f>
        <v>0</v>
      </c>
      <c r="BF120" s="351">
        <f>+'[2]Metas'!U120:U135-U120</f>
        <v>0</v>
      </c>
      <c r="BG120" s="351">
        <f>+'[2]Metas'!V120:V135-V120</f>
        <v>0</v>
      </c>
      <c r="BH120" s="319"/>
      <c r="BI120" s="319"/>
      <c r="BJ120" s="319"/>
      <c r="BK120" s="353"/>
      <c r="BL120" s="353"/>
      <c r="BM120" s="353"/>
      <c r="BN120" s="353"/>
      <c r="BO120" s="353"/>
      <c r="BP120" s="353"/>
      <c r="BT120" s="319"/>
      <c r="BU120" s="319"/>
      <c r="BV120" s="319"/>
      <c r="BW120" s="319"/>
      <c r="BX120" s="319"/>
      <c r="BY120" s="319"/>
      <c r="BZ120" s="319"/>
      <c r="CA120" s="319"/>
      <c r="CB120" s="319"/>
      <c r="CC120" s="319"/>
      <c r="CD120" s="319"/>
      <c r="CE120" s="319"/>
      <c r="CF120" s="319"/>
      <c r="CG120" s="319"/>
      <c r="CH120" s="319"/>
      <c r="CI120" s="319"/>
      <c r="CJ120" s="319"/>
      <c r="CK120" s="319"/>
    </row>
    <row r="121" spans="1:89" s="322" customFormat="1" ht="15.75">
      <c r="A121" s="332"/>
      <c r="B121" s="332"/>
      <c r="C121" s="332"/>
      <c r="D121" s="332"/>
      <c r="E121" s="332"/>
      <c r="F121" s="332"/>
      <c r="G121" s="333"/>
      <c r="H121" s="354"/>
      <c r="I121" s="424"/>
      <c r="J121" s="356"/>
      <c r="K121" s="403"/>
      <c r="L121" s="403"/>
      <c r="M121" s="445"/>
      <c r="N121" s="425"/>
      <c r="O121" s="357"/>
      <c r="P121" s="454"/>
      <c r="Q121" s="359"/>
      <c r="R121" s="359"/>
      <c r="S121" s="359"/>
      <c r="T121" s="359"/>
      <c r="U121" s="359"/>
      <c r="V121" s="359"/>
      <c r="W121" s="406"/>
      <c r="X121" s="406"/>
      <c r="Y121" s="435"/>
      <c r="Z121" s="435"/>
      <c r="AA121" s="406"/>
      <c r="AB121" s="369" t="s">
        <v>221</v>
      </c>
      <c r="AC121" s="366"/>
      <c r="AD121" s="366"/>
      <c r="AE121" s="366"/>
      <c r="AF121" s="366"/>
      <c r="AG121" s="366"/>
      <c r="AH121" s="366"/>
      <c r="AI121" s="366"/>
      <c r="AJ121" s="366"/>
      <c r="AK121" s="366"/>
      <c r="AL121" s="366"/>
      <c r="AM121" s="367"/>
      <c r="AN121" s="367"/>
      <c r="AO121" s="367"/>
      <c r="AP121" s="367"/>
      <c r="AQ121" s="367"/>
      <c r="AR121" s="367"/>
      <c r="AS121" s="367"/>
      <c r="AT121" s="367"/>
      <c r="AU121" s="367"/>
      <c r="AV121" s="367"/>
      <c r="AW121" s="367"/>
      <c r="AX121" s="367">
        <f t="shared" si="37"/>
        <v>0</v>
      </c>
      <c r="AY121" s="368">
        <f t="shared" si="36"/>
        <v>0</v>
      </c>
      <c r="AZ121" s="350">
        <f t="shared" si="22"/>
        <v>0</v>
      </c>
      <c r="BA121" s="351">
        <f t="shared" si="23"/>
        <v>0</v>
      </c>
      <c r="BB121" s="351">
        <f t="shared" si="23"/>
        <v>0</v>
      </c>
      <c r="BC121" s="351">
        <f t="shared" si="24"/>
        <v>0</v>
      </c>
      <c r="BD121" s="352">
        <f>+'[2]Metas'!S121:S136-S121</f>
        <v>0</v>
      </c>
      <c r="BE121" s="351">
        <f>+'[2]Metas'!T121:T136-T121</f>
        <v>0</v>
      </c>
      <c r="BF121" s="351">
        <f>+'[2]Metas'!U121:U136-U121</f>
        <v>0</v>
      </c>
      <c r="BG121" s="351">
        <f>+'[2]Metas'!V121:V136-V121</f>
        <v>0</v>
      </c>
      <c r="BH121" s="319"/>
      <c r="BI121" s="319"/>
      <c r="BJ121" s="319"/>
      <c r="BK121" s="353"/>
      <c r="BL121" s="353"/>
      <c r="BM121" s="353"/>
      <c r="BN121" s="353"/>
      <c r="BO121" s="353"/>
      <c r="BP121" s="353"/>
      <c r="BT121" s="319"/>
      <c r="BU121" s="319"/>
      <c r="BV121" s="319"/>
      <c r="BW121" s="319"/>
      <c r="BX121" s="319"/>
      <c r="BY121" s="319"/>
      <c r="BZ121" s="319"/>
      <c r="CA121" s="319"/>
      <c r="CB121" s="319"/>
      <c r="CC121" s="319"/>
      <c r="CD121" s="319"/>
      <c r="CE121" s="319"/>
      <c r="CF121" s="319"/>
      <c r="CG121" s="319"/>
      <c r="CH121" s="319"/>
      <c r="CI121" s="319"/>
      <c r="CJ121" s="319"/>
      <c r="CK121" s="319"/>
    </row>
    <row r="122" spans="1:89" s="322" customFormat="1" ht="15.75">
      <c r="A122" s="332"/>
      <c r="B122" s="332"/>
      <c r="C122" s="332"/>
      <c r="D122" s="332"/>
      <c r="E122" s="332"/>
      <c r="F122" s="332"/>
      <c r="G122" s="333"/>
      <c r="H122" s="354"/>
      <c r="I122" s="424"/>
      <c r="J122" s="356"/>
      <c r="K122" s="403"/>
      <c r="L122" s="403"/>
      <c r="M122" s="445"/>
      <c r="N122" s="425"/>
      <c r="O122" s="357"/>
      <c r="P122" s="454"/>
      <c r="Q122" s="359"/>
      <c r="R122" s="359"/>
      <c r="S122" s="359"/>
      <c r="T122" s="359"/>
      <c r="U122" s="359"/>
      <c r="V122" s="359"/>
      <c r="W122" s="406"/>
      <c r="X122" s="406"/>
      <c r="Y122" s="435"/>
      <c r="Z122" s="455"/>
      <c r="AA122" s="406"/>
      <c r="AB122" s="369" t="s">
        <v>222</v>
      </c>
      <c r="AC122" s="366"/>
      <c r="AD122" s="366"/>
      <c r="AE122" s="366"/>
      <c r="AF122" s="366"/>
      <c r="AG122" s="366"/>
      <c r="AH122" s="366"/>
      <c r="AI122" s="366"/>
      <c r="AJ122" s="366"/>
      <c r="AK122" s="366"/>
      <c r="AL122" s="366"/>
      <c r="AM122" s="367"/>
      <c r="AN122" s="367"/>
      <c r="AO122" s="367"/>
      <c r="AP122" s="367"/>
      <c r="AQ122" s="367"/>
      <c r="AR122" s="367"/>
      <c r="AS122" s="367"/>
      <c r="AT122" s="367"/>
      <c r="AU122" s="367"/>
      <c r="AV122" s="367"/>
      <c r="AW122" s="367"/>
      <c r="AX122" s="367">
        <f t="shared" si="37"/>
        <v>0</v>
      </c>
      <c r="AY122" s="368">
        <f t="shared" si="36"/>
        <v>0</v>
      </c>
      <c r="AZ122" s="350">
        <f t="shared" si="22"/>
        <v>0</v>
      </c>
      <c r="BA122" s="351">
        <f t="shared" si="23"/>
        <v>0</v>
      </c>
      <c r="BB122" s="351">
        <f t="shared" si="23"/>
        <v>0</v>
      </c>
      <c r="BC122" s="351">
        <f t="shared" si="24"/>
        <v>0</v>
      </c>
      <c r="BD122" s="352">
        <f>+'[2]Metas'!S122:S137-S122</f>
        <v>0</v>
      </c>
      <c r="BE122" s="351">
        <f>+'[2]Metas'!T122:T137-T122</f>
        <v>0</v>
      </c>
      <c r="BF122" s="351">
        <f>+'[2]Metas'!U122:U137-U122</f>
        <v>0</v>
      </c>
      <c r="BG122" s="351">
        <f>+'[2]Metas'!V122:V137-V122</f>
        <v>0</v>
      </c>
      <c r="BH122" s="319"/>
      <c r="BI122" s="319"/>
      <c r="BJ122" s="319"/>
      <c r="BK122" s="353"/>
      <c r="BL122" s="353"/>
      <c r="BM122" s="353"/>
      <c r="BN122" s="353"/>
      <c r="BO122" s="353"/>
      <c r="BP122" s="353"/>
      <c r="BT122" s="319"/>
      <c r="BU122" s="319"/>
      <c r="BV122" s="319"/>
      <c r="BW122" s="319"/>
      <c r="BX122" s="319"/>
      <c r="BY122" s="319"/>
      <c r="BZ122" s="319"/>
      <c r="CA122" s="319"/>
      <c r="CB122" s="319"/>
      <c r="CC122" s="319"/>
      <c r="CD122" s="319"/>
      <c r="CE122" s="319"/>
      <c r="CF122" s="319"/>
      <c r="CG122" s="319"/>
      <c r="CH122" s="319"/>
      <c r="CI122" s="319"/>
      <c r="CJ122" s="319"/>
      <c r="CK122" s="319"/>
    </row>
    <row r="123" spans="1:89" s="322" customFormat="1" ht="15.75">
      <c r="A123" s="332"/>
      <c r="B123" s="332"/>
      <c r="C123" s="332"/>
      <c r="D123" s="332"/>
      <c r="E123" s="332"/>
      <c r="F123" s="332"/>
      <c r="G123" s="333"/>
      <c r="H123" s="354"/>
      <c r="I123" s="424"/>
      <c r="J123" s="356"/>
      <c r="K123" s="403"/>
      <c r="L123" s="403"/>
      <c r="M123" s="445"/>
      <c r="N123" s="425"/>
      <c r="O123" s="357"/>
      <c r="P123" s="454"/>
      <c r="Q123" s="359"/>
      <c r="R123" s="359"/>
      <c r="S123" s="359"/>
      <c r="T123" s="359"/>
      <c r="U123" s="359"/>
      <c r="V123" s="359"/>
      <c r="W123" s="406"/>
      <c r="X123" s="406"/>
      <c r="Y123" s="435"/>
      <c r="Z123" s="455"/>
      <c r="AA123" s="406"/>
      <c r="AB123" s="369" t="s">
        <v>223</v>
      </c>
      <c r="AC123" s="366"/>
      <c r="AD123" s="366"/>
      <c r="AE123" s="366"/>
      <c r="AF123" s="366"/>
      <c r="AG123" s="366"/>
      <c r="AH123" s="366"/>
      <c r="AI123" s="366"/>
      <c r="AJ123" s="366"/>
      <c r="AK123" s="366"/>
      <c r="AL123" s="366"/>
      <c r="AM123" s="367"/>
      <c r="AN123" s="367"/>
      <c r="AO123" s="367"/>
      <c r="AP123" s="367"/>
      <c r="AQ123" s="367"/>
      <c r="AR123" s="367"/>
      <c r="AS123" s="367"/>
      <c r="AT123" s="367"/>
      <c r="AU123" s="367"/>
      <c r="AV123" s="367"/>
      <c r="AW123" s="367"/>
      <c r="AX123" s="367">
        <f t="shared" si="37"/>
        <v>0</v>
      </c>
      <c r="AY123" s="368">
        <f t="shared" si="36"/>
        <v>0</v>
      </c>
      <c r="AZ123" s="350">
        <f t="shared" si="22"/>
        <v>0</v>
      </c>
      <c r="BA123" s="351">
        <f t="shared" si="23"/>
        <v>0</v>
      </c>
      <c r="BB123" s="351">
        <f t="shared" si="23"/>
        <v>0</v>
      </c>
      <c r="BC123" s="351">
        <f t="shared" si="24"/>
        <v>0</v>
      </c>
      <c r="BD123" s="352">
        <f>+'[2]Metas'!S123:S138-S123</f>
        <v>0</v>
      </c>
      <c r="BE123" s="351">
        <f>+'[2]Metas'!T123:T138-T123</f>
        <v>0</v>
      </c>
      <c r="BF123" s="351">
        <f>+'[2]Metas'!U123:U138-U123</f>
        <v>0</v>
      </c>
      <c r="BG123" s="351">
        <f>+'[2]Metas'!V123:V138-V123</f>
        <v>0</v>
      </c>
      <c r="BH123" s="319"/>
      <c r="BI123" s="319"/>
      <c r="BJ123" s="319"/>
      <c r="BK123" s="353"/>
      <c r="BL123" s="353"/>
      <c r="BM123" s="353"/>
      <c r="BN123" s="353"/>
      <c r="BO123" s="353"/>
      <c r="BP123" s="353"/>
      <c r="BT123" s="319"/>
      <c r="BU123" s="319"/>
      <c r="BV123" s="319"/>
      <c r="BW123" s="319"/>
      <c r="BX123" s="319"/>
      <c r="BY123" s="319"/>
      <c r="BZ123" s="319"/>
      <c r="CA123" s="319"/>
      <c r="CB123" s="319"/>
      <c r="CC123" s="319"/>
      <c r="CD123" s="319"/>
      <c r="CE123" s="319"/>
      <c r="CF123" s="319"/>
      <c r="CG123" s="319"/>
      <c r="CH123" s="319"/>
      <c r="CI123" s="319"/>
      <c r="CJ123" s="319"/>
      <c r="CK123" s="319"/>
    </row>
    <row r="124" spans="1:89" s="322" customFormat="1" ht="15.75">
      <c r="A124" s="332"/>
      <c r="B124" s="332"/>
      <c r="C124" s="332"/>
      <c r="D124" s="332"/>
      <c r="E124" s="332"/>
      <c r="F124" s="332"/>
      <c r="G124" s="333"/>
      <c r="H124" s="354"/>
      <c r="I124" s="424"/>
      <c r="J124" s="356"/>
      <c r="K124" s="403"/>
      <c r="L124" s="403"/>
      <c r="M124" s="445"/>
      <c r="N124" s="425"/>
      <c r="O124" s="357"/>
      <c r="P124" s="454"/>
      <c r="Q124" s="359"/>
      <c r="R124" s="359"/>
      <c r="S124" s="359"/>
      <c r="T124" s="359"/>
      <c r="U124" s="359"/>
      <c r="V124" s="359"/>
      <c r="W124" s="406"/>
      <c r="X124" s="406"/>
      <c r="Y124" s="435"/>
      <c r="Z124" s="455"/>
      <c r="AA124" s="406"/>
      <c r="AB124" s="369" t="s">
        <v>224</v>
      </c>
      <c r="AC124" s="366"/>
      <c r="AD124" s="366"/>
      <c r="AE124" s="366"/>
      <c r="AF124" s="366"/>
      <c r="AG124" s="366"/>
      <c r="AH124" s="366"/>
      <c r="AI124" s="366"/>
      <c r="AJ124" s="366"/>
      <c r="AK124" s="366"/>
      <c r="AL124" s="366"/>
      <c r="AM124" s="367"/>
      <c r="AN124" s="367"/>
      <c r="AO124" s="367"/>
      <c r="AP124" s="367"/>
      <c r="AQ124" s="367"/>
      <c r="AR124" s="367"/>
      <c r="AS124" s="367"/>
      <c r="AT124" s="367"/>
      <c r="AU124" s="367"/>
      <c r="AV124" s="367"/>
      <c r="AW124" s="367"/>
      <c r="AX124" s="367">
        <f t="shared" si="37"/>
        <v>0</v>
      </c>
      <c r="AY124" s="368">
        <f t="shared" si="36"/>
        <v>0</v>
      </c>
      <c r="AZ124" s="350">
        <f t="shared" si="22"/>
        <v>0</v>
      </c>
      <c r="BA124" s="351">
        <f t="shared" si="23"/>
        <v>0</v>
      </c>
      <c r="BB124" s="351">
        <f t="shared" si="23"/>
        <v>0</v>
      </c>
      <c r="BC124" s="351">
        <f t="shared" si="24"/>
        <v>0</v>
      </c>
      <c r="BD124" s="352">
        <f>+'[2]Metas'!S124:S139-S124</f>
        <v>0</v>
      </c>
      <c r="BE124" s="351">
        <f>+'[2]Metas'!T124:T139-T124</f>
        <v>0</v>
      </c>
      <c r="BF124" s="351">
        <f>+'[2]Metas'!U124:U139-U124</f>
        <v>0</v>
      </c>
      <c r="BG124" s="351">
        <f>+'[2]Metas'!V124:V139-V124</f>
        <v>0</v>
      </c>
      <c r="BH124" s="319"/>
      <c r="BI124" s="319"/>
      <c r="BJ124" s="319"/>
      <c r="BK124" s="353"/>
      <c r="BL124" s="353"/>
      <c r="BM124" s="353"/>
      <c r="BN124" s="353"/>
      <c r="BO124" s="353"/>
      <c r="BP124" s="353"/>
      <c r="BT124" s="319"/>
      <c r="BU124" s="319"/>
      <c r="BV124" s="319"/>
      <c r="BW124" s="319"/>
      <c r="BX124" s="319"/>
      <c r="BY124" s="319"/>
      <c r="BZ124" s="319"/>
      <c r="CA124" s="319"/>
      <c r="CB124" s="319"/>
      <c r="CC124" s="319"/>
      <c r="CD124" s="319"/>
      <c r="CE124" s="319"/>
      <c r="CF124" s="319"/>
      <c r="CG124" s="319"/>
      <c r="CH124" s="319"/>
      <c r="CI124" s="319"/>
      <c r="CJ124" s="319"/>
      <c r="CK124" s="319"/>
    </row>
    <row r="125" spans="1:89" s="322" customFormat="1" ht="15.75">
      <c r="A125" s="332"/>
      <c r="B125" s="332"/>
      <c r="C125" s="332"/>
      <c r="D125" s="332"/>
      <c r="E125" s="332"/>
      <c r="F125" s="332"/>
      <c r="G125" s="333"/>
      <c r="H125" s="354"/>
      <c r="I125" s="424"/>
      <c r="J125" s="356"/>
      <c r="K125" s="403"/>
      <c r="L125" s="403"/>
      <c r="M125" s="445"/>
      <c r="N125" s="425"/>
      <c r="O125" s="357"/>
      <c r="P125" s="454"/>
      <c r="Q125" s="359"/>
      <c r="R125" s="359"/>
      <c r="S125" s="359"/>
      <c r="T125" s="359"/>
      <c r="U125" s="359"/>
      <c r="V125" s="359"/>
      <c r="W125" s="406"/>
      <c r="X125" s="406"/>
      <c r="Y125" s="435"/>
      <c r="Z125" s="455"/>
      <c r="AA125" s="406"/>
      <c r="AB125" s="369" t="s">
        <v>225</v>
      </c>
      <c r="AC125" s="366"/>
      <c r="AD125" s="366"/>
      <c r="AE125" s="366"/>
      <c r="AF125" s="366"/>
      <c r="AG125" s="366"/>
      <c r="AH125" s="366"/>
      <c r="AI125" s="366"/>
      <c r="AJ125" s="366"/>
      <c r="AK125" s="366"/>
      <c r="AL125" s="366"/>
      <c r="AM125" s="367"/>
      <c r="AN125" s="367"/>
      <c r="AO125" s="367"/>
      <c r="AP125" s="367"/>
      <c r="AQ125" s="367"/>
      <c r="AR125" s="367"/>
      <c r="AS125" s="367"/>
      <c r="AT125" s="367"/>
      <c r="AU125" s="367"/>
      <c r="AV125" s="367"/>
      <c r="AW125" s="367"/>
      <c r="AX125" s="367">
        <f t="shared" si="37"/>
        <v>0</v>
      </c>
      <c r="AY125" s="368">
        <f t="shared" si="36"/>
        <v>0</v>
      </c>
      <c r="AZ125" s="350">
        <f t="shared" si="22"/>
        <v>0</v>
      </c>
      <c r="BA125" s="351">
        <f t="shared" si="23"/>
        <v>0</v>
      </c>
      <c r="BB125" s="351">
        <f t="shared" si="23"/>
        <v>0</v>
      </c>
      <c r="BC125" s="351">
        <f t="shared" si="24"/>
        <v>0</v>
      </c>
      <c r="BD125" s="352">
        <f>+'[2]Metas'!S125:S140-S125</f>
        <v>0</v>
      </c>
      <c r="BE125" s="351">
        <f>+'[2]Metas'!T125:T140-T125</f>
        <v>0</v>
      </c>
      <c r="BF125" s="351">
        <f>+'[2]Metas'!U125:U140-U125</f>
        <v>0</v>
      </c>
      <c r="BG125" s="351">
        <f>+'[2]Metas'!V125:V140-V125</f>
        <v>0</v>
      </c>
      <c r="BH125" s="319"/>
      <c r="BI125" s="319"/>
      <c r="BJ125" s="319"/>
      <c r="BK125" s="353"/>
      <c r="BL125" s="353"/>
      <c r="BM125" s="353"/>
      <c r="BN125" s="353"/>
      <c r="BO125" s="353"/>
      <c r="BP125" s="353"/>
      <c r="BT125" s="319"/>
      <c r="BU125" s="319"/>
      <c r="BV125" s="319"/>
      <c r="BW125" s="319"/>
      <c r="BX125" s="319"/>
      <c r="BY125" s="319"/>
      <c r="BZ125" s="319"/>
      <c r="CA125" s="319"/>
      <c r="CB125" s="319"/>
      <c r="CC125" s="319"/>
      <c r="CD125" s="319"/>
      <c r="CE125" s="319"/>
      <c r="CF125" s="319"/>
      <c r="CG125" s="319"/>
      <c r="CH125" s="319"/>
      <c r="CI125" s="319"/>
      <c r="CJ125" s="319"/>
      <c r="CK125" s="319"/>
    </row>
    <row r="126" spans="1:89" s="322" customFormat="1" ht="15.75">
      <c r="A126" s="332"/>
      <c r="B126" s="332"/>
      <c r="C126" s="332"/>
      <c r="D126" s="332"/>
      <c r="E126" s="332"/>
      <c r="F126" s="332"/>
      <c r="G126" s="333"/>
      <c r="H126" s="354"/>
      <c r="I126" s="424"/>
      <c r="J126" s="356"/>
      <c r="K126" s="403"/>
      <c r="L126" s="403"/>
      <c r="M126" s="445"/>
      <c r="N126" s="425"/>
      <c r="O126" s="357"/>
      <c r="P126" s="454"/>
      <c r="Q126" s="359"/>
      <c r="R126" s="359"/>
      <c r="S126" s="359"/>
      <c r="T126" s="359"/>
      <c r="U126" s="359"/>
      <c r="V126" s="359"/>
      <c r="W126" s="406"/>
      <c r="X126" s="406"/>
      <c r="Y126" s="435"/>
      <c r="Z126" s="455"/>
      <c r="AA126" s="406"/>
      <c r="AB126" s="370" t="s">
        <v>226</v>
      </c>
      <c r="AC126" s="371">
        <f aca="true" t="shared" si="38" ref="AC126:AY126">SUM(AC120:AC125)+IF(AC118=0,AC119,AC118)</f>
        <v>0</v>
      </c>
      <c r="AD126" s="371">
        <f t="shared" si="38"/>
        <v>0</v>
      </c>
      <c r="AE126" s="371"/>
      <c r="AF126" s="371">
        <f t="shared" si="38"/>
        <v>0</v>
      </c>
      <c r="AG126" s="371">
        <f t="shared" si="38"/>
        <v>0</v>
      </c>
      <c r="AH126" s="371"/>
      <c r="AI126" s="371">
        <f t="shared" si="38"/>
        <v>0</v>
      </c>
      <c r="AJ126" s="371">
        <f t="shared" si="38"/>
        <v>0</v>
      </c>
      <c r="AK126" s="371"/>
      <c r="AL126" s="371">
        <f t="shared" si="38"/>
        <v>0</v>
      </c>
      <c r="AM126" s="372">
        <f t="shared" si="38"/>
        <v>0</v>
      </c>
      <c r="AN126" s="372"/>
      <c r="AO126" s="372">
        <f t="shared" si="38"/>
        <v>0</v>
      </c>
      <c r="AP126" s="372">
        <f t="shared" si="38"/>
        <v>0</v>
      </c>
      <c r="AQ126" s="372"/>
      <c r="AR126" s="372">
        <f t="shared" si="38"/>
        <v>0</v>
      </c>
      <c r="AS126" s="372">
        <f t="shared" si="38"/>
        <v>0</v>
      </c>
      <c r="AT126" s="372"/>
      <c r="AU126" s="372">
        <f t="shared" si="38"/>
        <v>0</v>
      </c>
      <c r="AV126" s="372">
        <f t="shared" si="38"/>
        <v>0</v>
      </c>
      <c r="AW126" s="372"/>
      <c r="AX126" s="372">
        <f t="shared" si="38"/>
        <v>0</v>
      </c>
      <c r="AY126" s="373">
        <f t="shared" si="38"/>
        <v>0</v>
      </c>
      <c r="AZ126" s="350">
        <f t="shared" si="22"/>
        <v>0</v>
      </c>
      <c r="BA126" s="351">
        <f t="shared" si="23"/>
        <v>0</v>
      </c>
      <c r="BB126" s="351">
        <f t="shared" si="23"/>
        <v>0</v>
      </c>
      <c r="BC126" s="351">
        <f t="shared" si="24"/>
        <v>0</v>
      </c>
      <c r="BD126" s="352">
        <f>+'[2]Metas'!S126:S141-S126</f>
        <v>0</v>
      </c>
      <c r="BE126" s="351">
        <f>+'[2]Metas'!T126:T141-T126</f>
        <v>0</v>
      </c>
      <c r="BF126" s="351">
        <f>+'[2]Metas'!U126:U141-U126</f>
        <v>0</v>
      </c>
      <c r="BG126" s="351">
        <f>+'[2]Metas'!V126:V141-V126</f>
        <v>0</v>
      </c>
      <c r="BH126" s="319"/>
      <c r="BI126" s="319"/>
      <c r="BJ126" s="319"/>
      <c r="BK126" s="353"/>
      <c r="BL126" s="353"/>
      <c r="BM126" s="353"/>
      <c r="BN126" s="353"/>
      <c r="BO126" s="353"/>
      <c r="BP126" s="353"/>
      <c r="BT126" s="319"/>
      <c r="BU126" s="319"/>
      <c r="BV126" s="319"/>
      <c r="BW126" s="319"/>
      <c r="BX126" s="319"/>
      <c r="BY126" s="319"/>
      <c r="BZ126" s="319"/>
      <c r="CA126" s="319"/>
      <c r="CB126" s="319"/>
      <c r="CC126" s="319"/>
      <c r="CD126" s="319"/>
      <c r="CE126" s="319"/>
      <c r="CF126" s="319"/>
      <c r="CG126" s="319"/>
      <c r="CH126" s="319"/>
      <c r="CI126" s="319"/>
      <c r="CJ126" s="319"/>
      <c r="CK126" s="319"/>
    </row>
    <row r="127" spans="1:89" s="322" customFormat="1" ht="16.5" thickBot="1">
      <c r="A127" s="332"/>
      <c r="B127" s="332"/>
      <c r="C127" s="332"/>
      <c r="D127" s="332"/>
      <c r="E127" s="332"/>
      <c r="F127" s="332"/>
      <c r="G127" s="333"/>
      <c r="H127" s="374"/>
      <c r="I127" s="428"/>
      <c r="J127" s="376"/>
      <c r="K127" s="414"/>
      <c r="L127" s="414"/>
      <c r="M127" s="449"/>
      <c r="N127" s="429"/>
      <c r="O127" s="377"/>
      <c r="P127" s="456"/>
      <c r="Q127" s="379"/>
      <c r="R127" s="379"/>
      <c r="S127" s="379"/>
      <c r="T127" s="379"/>
      <c r="U127" s="379"/>
      <c r="V127" s="379"/>
      <c r="W127" s="417"/>
      <c r="X127" s="417"/>
      <c r="Y127" s="438"/>
      <c r="Z127" s="455"/>
      <c r="AA127" s="417"/>
      <c r="AB127" s="385" t="s">
        <v>227</v>
      </c>
      <c r="AC127" s="386"/>
      <c r="AD127" s="386"/>
      <c r="AE127" s="386"/>
      <c r="AF127" s="386"/>
      <c r="AG127" s="386"/>
      <c r="AH127" s="386"/>
      <c r="AI127" s="386"/>
      <c r="AJ127" s="386"/>
      <c r="AK127" s="386"/>
      <c r="AL127" s="386"/>
      <c r="AM127" s="387"/>
      <c r="AN127" s="387"/>
      <c r="AO127" s="387"/>
      <c r="AP127" s="387"/>
      <c r="AQ127" s="387"/>
      <c r="AR127" s="387"/>
      <c r="AS127" s="387"/>
      <c r="AT127" s="387"/>
      <c r="AU127" s="387"/>
      <c r="AV127" s="387"/>
      <c r="AW127" s="387"/>
      <c r="AX127" s="387">
        <f>+AC127+AF127+AI127+AL127+AO127+AR127+AU127</f>
        <v>0</v>
      </c>
      <c r="AY127" s="388">
        <f>+AD127+AG127+AJ127+AM127+AP127+AS127+AV127</f>
        <v>0</v>
      </c>
      <c r="AZ127" s="350">
        <f t="shared" si="22"/>
        <v>0</v>
      </c>
      <c r="BA127" s="351">
        <f t="shared" si="23"/>
        <v>0</v>
      </c>
      <c r="BB127" s="351">
        <f t="shared" si="23"/>
        <v>0</v>
      </c>
      <c r="BC127" s="351">
        <f t="shared" si="24"/>
        <v>0</v>
      </c>
      <c r="BD127" s="352">
        <f>+'[2]Metas'!S127:S142-S127</f>
        <v>0</v>
      </c>
      <c r="BE127" s="351">
        <f>+'[2]Metas'!T127:T142-T127</f>
        <v>0</v>
      </c>
      <c r="BF127" s="351">
        <f>+'[2]Metas'!U127:U142-U127</f>
        <v>0</v>
      </c>
      <c r="BG127" s="351">
        <f>+'[2]Metas'!V127:V142-V127</f>
        <v>0</v>
      </c>
      <c r="BH127" s="319"/>
      <c r="BI127" s="319"/>
      <c r="BJ127" s="319"/>
      <c r="BK127" s="353"/>
      <c r="BL127" s="353"/>
      <c r="BM127" s="353"/>
      <c r="BN127" s="353"/>
      <c r="BO127" s="353"/>
      <c r="BP127" s="353"/>
      <c r="BT127" s="319"/>
      <c r="BU127" s="319"/>
      <c r="BV127" s="319"/>
      <c r="BW127" s="319"/>
      <c r="BX127" s="319"/>
      <c r="BY127" s="319"/>
      <c r="BZ127" s="319"/>
      <c r="CA127" s="319"/>
      <c r="CB127" s="319"/>
      <c r="CC127" s="319"/>
      <c r="CD127" s="319"/>
      <c r="CE127" s="319"/>
      <c r="CF127" s="319"/>
      <c r="CG127" s="319"/>
      <c r="CH127" s="319"/>
      <c r="CI127" s="319"/>
      <c r="CJ127" s="319"/>
      <c r="CK127" s="319"/>
    </row>
    <row r="128" spans="7:68" s="457" customFormat="1" ht="15">
      <c r="G128" s="458"/>
      <c r="H128" s="458"/>
      <c r="I128" s="459"/>
      <c r="J128" s="458"/>
      <c r="K128" s="458"/>
      <c r="L128" s="458"/>
      <c r="M128" s="458"/>
      <c r="N128" s="458"/>
      <c r="O128" s="458"/>
      <c r="P128" s="458"/>
      <c r="Q128" s="460">
        <f aca="true" t="shared" si="39" ref="Q128:V128">SUBTOTAL(9,Q16:Q127)</f>
        <v>75071636000</v>
      </c>
      <c r="R128" s="460">
        <f t="shared" si="39"/>
        <v>73071636000</v>
      </c>
      <c r="S128" s="460">
        <f t="shared" si="39"/>
        <v>38991952752</v>
      </c>
      <c r="T128" s="460">
        <f t="shared" si="39"/>
        <v>4549758900</v>
      </c>
      <c r="U128" s="460">
        <f t="shared" si="39"/>
        <v>21107079301</v>
      </c>
      <c r="V128" s="460">
        <f t="shared" si="39"/>
        <v>13796058450</v>
      </c>
      <c r="W128" s="461"/>
      <c r="X128" s="462"/>
      <c r="Y128" s="462"/>
      <c r="Z128" s="462"/>
      <c r="AA128" s="462"/>
      <c r="AB128" s="458"/>
      <c r="AC128" s="458"/>
      <c r="AD128" s="458"/>
      <c r="AE128" s="458"/>
      <c r="AF128" s="458"/>
      <c r="AG128" s="458"/>
      <c r="AH128" s="458"/>
      <c r="AI128" s="458"/>
      <c r="AJ128" s="458"/>
      <c r="AK128" s="458"/>
      <c r="AL128" s="458"/>
      <c r="AM128" s="458"/>
      <c r="AN128" s="458"/>
      <c r="AO128" s="458"/>
      <c r="AP128" s="458"/>
      <c r="AQ128" s="458"/>
      <c r="AR128" s="458"/>
      <c r="AS128" s="458"/>
      <c r="AT128" s="458"/>
      <c r="AU128" s="458"/>
      <c r="AV128" s="458"/>
      <c r="AW128" s="458"/>
      <c r="AX128" s="458"/>
      <c r="AY128" s="463"/>
      <c r="AZ128" s="463"/>
      <c r="BA128" s="351">
        <f t="shared" si="23"/>
        <v>34079683248</v>
      </c>
      <c r="BB128" s="351">
        <f t="shared" si="23"/>
        <v>34442193852</v>
      </c>
      <c r="BC128" s="351">
        <f t="shared" si="24"/>
        <v>7311020851</v>
      </c>
      <c r="BD128" s="352">
        <f>+'[2]Metas'!S128:S143-S128</f>
        <v>-8834909102</v>
      </c>
      <c r="BE128" s="351">
        <f>+'[2]Metas'!T128:T143-T128</f>
        <v>-3431480794</v>
      </c>
      <c r="BF128" s="351">
        <f>+'[2]Metas'!U128:U143-U128</f>
        <v>6800336965</v>
      </c>
      <c r="BG128" s="351">
        <f>+'[2]Metas'!V128:V143-V128</f>
        <v>7876488294</v>
      </c>
      <c r="BK128" s="464">
        <f aca="true" t="shared" si="40" ref="BK128:BP128">SUBTOTAL(9,BK16:BK127)</f>
        <v>75071636000</v>
      </c>
      <c r="BL128" s="464">
        <f t="shared" si="40"/>
        <v>73071636000</v>
      </c>
      <c r="BM128" s="464">
        <f t="shared" si="40"/>
        <v>38991952752</v>
      </c>
      <c r="BN128" s="464">
        <f t="shared" si="40"/>
        <v>4549758900</v>
      </c>
      <c r="BO128" s="464">
        <f t="shared" si="40"/>
        <v>21107079301</v>
      </c>
      <c r="BP128" s="464">
        <f t="shared" si="40"/>
        <v>13796058450</v>
      </c>
    </row>
    <row r="129" spans="17:68" ht="15" customHeight="1" hidden="1">
      <c r="Q129" s="465">
        <v>75071636000</v>
      </c>
      <c r="R129" s="465">
        <v>75071636000</v>
      </c>
      <c r="S129" s="465">
        <v>1413738031</v>
      </c>
      <c r="T129" s="465">
        <v>0</v>
      </c>
      <c r="U129" s="465">
        <v>21107079301</v>
      </c>
      <c r="V129" s="465">
        <v>5273525669</v>
      </c>
      <c r="W129" s="466"/>
      <c r="X129" s="466"/>
      <c r="Y129" s="466"/>
      <c r="Z129" s="466"/>
      <c r="AA129" s="466"/>
      <c r="AB129" s="319"/>
      <c r="AC129" s="319"/>
      <c r="AD129" s="319"/>
      <c r="AE129" s="319"/>
      <c r="AF129" s="319"/>
      <c r="AG129" s="319"/>
      <c r="AH129" s="319"/>
      <c r="AI129" s="319"/>
      <c r="AJ129" s="319"/>
      <c r="AK129" s="319"/>
      <c r="AL129" s="319"/>
      <c r="AM129" s="319"/>
      <c r="AN129" s="319"/>
      <c r="AO129" s="319"/>
      <c r="AP129" s="319"/>
      <c r="AQ129" s="319"/>
      <c r="AR129" s="319"/>
      <c r="AS129" s="319"/>
      <c r="AT129" s="319"/>
      <c r="AU129" s="319"/>
      <c r="AV129" s="319"/>
      <c r="AW129" s="319"/>
      <c r="AX129" s="319"/>
      <c r="AY129" s="319"/>
      <c r="AZ129" s="319"/>
      <c r="BA129" s="351">
        <f t="shared" si="23"/>
        <v>73657897969</v>
      </c>
      <c r="BB129" s="351">
        <f t="shared" si="23"/>
        <v>1413738031</v>
      </c>
      <c r="BC129" s="351">
        <f t="shared" si="24"/>
        <v>15833553632</v>
      </c>
      <c r="BE129" s="319"/>
      <c r="BF129" s="319"/>
      <c r="BG129" s="319"/>
      <c r="BH129" s="319"/>
      <c r="BI129" s="319"/>
      <c r="BJ129" s="319"/>
      <c r="BK129" s="76"/>
      <c r="BL129" s="353"/>
      <c r="BM129" s="353"/>
      <c r="BN129" s="353"/>
      <c r="BO129" s="353"/>
      <c r="BP129" s="353"/>
    </row>
    <row r="130" spans="17:63" ht="15" customHeight="1" hidden="1">
      <c r="Q130" s="467">
        <f aca="true" t="shared" si="41" ref="Q130:V130">+Q128-Q129</f>
        <v>0</v>
      </c>
      <c r="R130" s="467">
        <f t="shared" si="41"/>
        <v>-2000000000</v>
      </c>
      <c r="S130" s="467">
        <f t="shared" si="41"/>
        <v>37578214721</v>
      </c>
      <c r="T130" s="467">
        <f t="shared" si="41"/>
        <v>4549758900</v>
      </c>
      <c r="U130" s="467">
        <f t="shared" si="41"/>
        <v>0</v>
      </c>
      <c r="V130" s="468">
        <f t="shared" si="41"/>
        <v>8522532781</v>
      </c>
      <c r="Y130" s="469"/>
      <c r="Z130" s="469"/>
      <c r="AA130" s="466"/>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19"/>
      <c r="AY130" s="319"/>
      <c r="AZ130" s="319"/>
      <c r="BA130" s="319"/>
      <c r="BB130" s="319"/>
      <c r="BE130" s="319"/>
      <c r="BF130" s="319"/>
      <c r="BG130" s="319"/>
      <c r="BH130" s="319"/>
      <c r="BI130" s="319"/>
      <c r="BJ130" s="319"/>
      <c r="BK130" s="76"/>
    </row>
    <row r="131" spans="20:63" ht="15" customHeight="1" hidden="1">
      <c r="T131" s="470"/>
      <c r="Y131" s="469"/>
      <c r="Z131" s="469"/>
      <c r="AA131" s="466"/>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19"/>
      <c r="AY131" s="319"/>
      <c r="AZ131" s="319"/>
      <c r="BA131" s="319"/>
      <c r="BB131" s="319"/>
      <c r="BE131" s="319"/>
      <c r="BF131" s="319"/>
      <c r="BG131" s="319"/>
      <c r="BH131" s="319"/>
      <c r="BI131" s="319"/>
      <c r="BJ131" s="319"/>
      <c r="BK131" s="76"/>
    </row>
    <row r="132" spans="18:63" ht="15">
      <c r="R132" s="471"/>
      <c r="Y132" s="469"/>
      <c r="Z132" s="469"/>
      <c r="AA132" s="466"/>
      <c r="AB132" s="319"/>
      <c r="AC132" s="319"/>
      <c r="AD132" s="319"/>
      <c r="AE132" s="319"/>
      <c r="AF132" s="319"/>
      <c r="AG132" s="319"/>
      <c r="AH132" s="319"/>
      <c r="AI132" s="319"/>
      <c r="AJ132" s="319"/>
      <c r="AK132" s="319"/>
      <c r="AL132" s="319"/>
      <c r="AM132" s="319"/>
      <c r="AN132" s="319"/>
      <c r="AO132" s="319"/>
      <c r="AP132" s="319"/>
      <c r="AQ132" s="319"/>
      <c r="AR132" s="319"/>
      <c r="AS132" s="319"/>
      <c r="AT132" s="319"/>
      <c r="AU132" s="319"/>
      <c r="AV132" s="319"/>
      <c r="AW132" s="319"/>
      <c r="AX132" s="319"/>
      <c r="AY132" s="319"/>
      <c r="AZ132" s="319"/>
      <c r="BA132" s="319"/>
      <c r="BB132" s="319"/>
      <c r="BE132" s="319"/>
      <c r="BF132" s="319"/>
      <c r="BG132" s="319"/>
      <c r="BH132" s="319"/>
      <c r="BI132" s="319"/>
      <c r="BJ132" s="319"/>
      <c r="BK132" s="76"/>
    </row>
    <row r="133" spans="25:63" ht="15">
      <c r="Y133" s="469"/>
      <c r="Z133" s="469"/>
      <c r="AA133" s="466"/>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19"/>
      <c r="AY133" s="319"/>
      <c r="AZ133" s="319"/>
      <c r="BA133" s="319"/>
      <c r="BB133" s="319"/>
      <c r="BE133" s="319"/>
      <c r="BF133" s="319"/>
      <c r="BG133" s="319"/>
      <c r="BH133" s="319"/>
      <c r="BI133" s="319"/>
      <c r="BJ133" s="319"/>
      <c r="BK133" s="76"/>
    </row>
    <row r="134" spans="18:63" ht="15">
      <c r="R134" s="472"/>
      <c r="S134" s="473"/>
      <c r="T134" s="319"/>
      <c r="Y134" s="469"/>
      <c r="Z134" s="469"/>
      <c r="AA134" s="466"/>
      <c r="AB134" s="319"/>
      <c r="AC134" s="319"/>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19"/>
      <c r="AY134" s="319"/>
      <c r="AZ134" s="319"/>
      <c r="BA134" s="319"/>
      <c r="BB134" s="319"/>
      <c r="BE134" s="319"/>
      <c r="BF134" s="319"/>
      <c r="BG134" s="319"/>
      <c r="BH134" s="319"/>
      <c r="BI134" s="319"/>
      <c r="BJ134" s="319"/>
      <c r="BK134" s="76"/>
    </row>
    <row r="135" spans="18:63" ht="15">
      <c r="R135" s="472"/>
      <c r="S135" s="473"/>
      <c r="Y135" s="469"/>
      <c r="Z135" s="469"/>
      <c r="AA135" s="466"/>
      <c r="AB135" s="319"/>
      <c r="AC135" s="319"/>
      <c r="AD135" s="319"/>
      <c r="AE135" s="319"/>
      <c r="AF135" s="319"/>
      <c r="AG135" s="319"/>
      <c r="AH135" s="319"/>
      <c r="AI135" s="319"/>
      <c r="AJ135" s="319"/>
      <c r="AK135" s="319"/>
      <c r="AL135" s="319"/>
      <c r="AM135" s="319"/>
      <c r="AN135" s="319"/>
      <c r="AO135" s="319"/>
      <c r="AP135" s="319"/>
      <c r="AQ135" s="319"/>
      <c r="AR135" s="319"/>
      <c r="AS135" s="319"/>
      <c r="AT135" s="319"/>
      <c r="AU135" s="319"/>
      <c r="AV135" s="319"/>
      <c r="AW135" s="319"/>
      <c r="AX135" s="319"/>
      <c r="AY135" s="319"/>
      <c r="AZ135" s="319"/>
      <c r="BA135" s="319"/>
      <c r="BB135" s="319"/>
      <c r="BE135" s="319"/>
      <c r="BF135" s="319"/>
      <c r="BG135" s="319"/>
      <c r="BH135" s="319"/>
      <c r="BI135" s="319"/>
      <c r="BJ135" s="319"/>
      <c r="BK135" s="76"/>
    </row>
    <row r="136" spans="18:63" ht="15">
      <c r="R136" s="472"/>
      <c r="S136" s="473"/>
      <c r="Y136" s="469"/>
      <c r="Z136" s="469"/>
      <c r="AA136" s="466"/>
      <c r="AB136" s="319"/>
      <c r="AC136" s="319"/>
      <c r="AD136" s="319"/>
      <c r="AE136" s="319"/>
      <c r="AF136" s="319"/>
      <c r="AG136" s="319"/>
      <c r="AH136" s="319"/>
      <c r="AI136" s="319"/>
      <c r="AJ136" s="319"/>
      <c r="AK136" s="319"/>
      <c r="AL136" s="319"/>
      <c r="AM136" s="319"/>
      <c r="AN136" s="319"/>
      <c r="AO136" s="319"/>
      <c r="AP136" s="319"/>
      <c r="AQ136" s="319"/>
      <c r="AR136" s="319"/>
      <c r="AS136" s="319"/>
      <c r="AT136" s="319"/>
      <c r="AU136" s="319"/>
      <c r="AV136" s="319"/>
      <c r="AW136" s="319"/>
      <c r="AX136" s="319"/>
      <c r="AY136" s="319"/>
      <c r="AZ136" s="319"/>
      <c r="BA136" s="319"/>
      <c r="BB136" s="319"/>
      <c r="BE136" s="319"/>
      <c r="BF136" s="319"/>
      <c r="BG136" s="319"/>
      <c r="BH136" s="319"/>
      <c r="BI136" s="319"/>
      <c r="BJ136" s="319"/>
      <c r="BK136" s="76"/>
    </row>
    <row r="137" spans="18:63" ht="15">
      <c r="R137" s="472"/>
      <c r="S137" s="473"/>
      <c r="Y137" s="469"/>
      <c r="Z137" s="469"/>
      <c r="AA137" s="466"/>
      <c r="AB137" s="319"/>
      <c r="AC137" s="319"/>
      <c r="AD137" s="319"/>
      <c r="AE137" s="319"/>
      <c r="AF137" s="319"/>
      <c r="AG137" s="319"/>
      <c r="AH137" s="319"/>
      <c r="AI137" s="319"/>
      <c r="AJ137" s="319"/>
      <c r="AK137" s="319"/>
      <c r="AL137" s="319"/>
      <c r="AM137" s="319"/>
      <c r="AN137" s="319"/>
      <c r="AO137" s="319"/>
      <c r="AP137" s="319"/>
      <c r="AQ137" s="319"/>
      <c r="AR137" s="319"/>
      <c r="AS137" s="319"/>
      <c r="AT137" s="319"/>
      <c r="AU137" s="319"/>
      <c r="AV137" s="319"/>
      <c r="AW137" s="319"/>
      <c r="AX137" s="319"/>
      <c r="AY137" s="319"/>
      <c r="AZ137" s="319"/>
      <c r="BA137" s="319"/>
      <c r="BB137" s="319"/>
      <c r="BE137" s="319"/>
      <c r="BF137" s="319"/>
      <c r="BG137" s="319"/>
      <c r="BH137" s="319"/>
      <c r="BI137" s="319"/>
      <c r="BJ137" s="319"/>
      <c r="BK137" s="76"/>
    </row>
    <row r="138" spans="18:63" ht="15">
      <c r="R138" s="472"/>
      <c r="S138" s="473"/>
      <c r="Y138" s="469"/>
      <c r="Z138" s="469"/>
      <c r="AA138" s="466"/>
      <c r="AB138" s="319"/>
      <c r="AC138" s="319"/>
      <c r="AD138" s="319"/>
      <c r="AE138" s="319"/>
      <c r="AF138" s="319"/>
      <c r="AG138" s="319"/>
      <c r="AH138" s="319"/>
      <c r="AI138" s="319"/>
      <c r="AJ138" s="319"/>
      <c r="AK138" s="319"/>
      <c r="AL138" s="319"/>
      <c r="AM138" s="319"/>
      <c r="AN138" s="319"/>
      <c r="AO138" s="319"/>
      <c r="AP138" s="319"/>
      <c r="AQ138" s="319"/>
      <c r="AR138" s="319"/>
      <c r="AS138" s="319"/>
      <c r="AT138" s="319"/>
      <c r="AU138" s="319"/>
      <c r="AV138" s="319"/>
      <c r="AW138" s="319"/>
      <c r="AX138" s="319"/>
      <c r="AY138" s="319"/>
      <c r="AZ138" s="319"/>
      <c r="BA138" s="319"/>
      <c r="BB138" s="319"/>
      <c r="BE138" s="319"/>
      <c r="BF138" s="319"/>
      <c r="BG138" s="319"/>
      <c r="BH138" s="319"/>
      <c r="BI138" s="319"/>
      <c r="BJ138" s="319"/>
      <c r="BK138" s="76"/>
    </row>
    <row r="139" spans="18:63" ht="15">
      <c r="R139" s="472"/>
      <c r="S139" s="473"/>
      <c r="U139" s="471"/>
      <c r="Y139" s="469"/>
      <c r="Z139" s="469"/>
      <c r="AA139" s="466"/>
      <c r="AB139" s="319"/>
      <c r="AC139" s="319"/>
      <c r="AD139" s="319"/>
      <c r="AE139" s="319"/>
      <c r="AF139" s="319"/>
      <c r="AG139" s="319"/>
      <c r="AH139" s="319"/>
      <c r="AI139" s="319"/>
      <c r="AJ139" s="319"/>
      <c r="AK139" s="319"/>
      <c r="AL139" s="319"/>
      <c r="AM139" s="319"/>
      <c r="AN139" s="319"/>
      <c r="AO139" s="319"/>
      <c r="AP139" s="319"/>
      <c r="AQ139" s="319"/>
      <c r="AR139" s="319"/>
      <c r="AS139" s="319"/>
      <c r="AT139" s="319"/>
      <c r="AU139" s="319"/>
      <c r="AV139" s="319"/>
      <c r="AW139" s="319"/>
      <c r="AX139" s="319"/>
      <c r="AY139" s="319"/>
      <c r="AZ139" s="319"/>
      <c r="BA139" s="319"/>
      <c r="BB139" s="319"/>
      <c r="BE139" s="319"/>
      <c r="BF139" s="319"/>
      <c r="BG139" s="319"/>
      <c r="BH139" s="319"/>
      <c r="BI139" s="319"/>
      <c r="BJ139" s="319"/>
      <c r="BK139" s="76"/>
    </row>
    <row r="140" spans="18:63" ht="15">
      <c r="R140" s="472"/>
      <c r="S140" s="473"/>
      <c r="U140" s="471"/>
      <c r="V140" s="474"/>
      <c r="Y140" s="469"/>
      <c r="Z140" s="475"/>
      <c r="AA140" s="466"/>
      <c r="AB140" s="319"/>
      <c r="AC140" s="319"/>
      <c r="AD140" s="319"/>
      <c r="AE140" s="319"/>
      <c r="AF140" s="319"/>
      <c r="AG140" s="319"/>
      <c r="AH140" s="319"/>
      <c r="AI140" s="319"/>
      <c r="AJ140" s="319"/>
      <c r="AK140" s="319"/>
      <c r="AL140" s="319"/>
      <c r="AM140" s="319"/>
      <c r="AN140" s="319"/>
      <c r="AO140" s="319"/>
      <c r="AP140" s="319"/>
      <c r="AQ140" s="319"/>
      <c r="AR140" s="319"/>
      <c r="AS140" s="319"/>
      <c r="AT140" s="319"/>
      <c r="AU140" s="319"/>
      <c r="AV140" s="319"/>
      <c r="AW140" s="319"/>
      <c r="AX140" s="319"/>
      <c r="AY140" s="319"/>
      <c r="AZ140" s="319"/>
      <c r="BA140" s="319"/>
      <c r="BB140" s="319"/>
      <c r="BE140" s="319"/>
      <c r="BF140" s="319"/>
      <c r="BG140" s="319"/>
      <c r="BH140" s="319"/>
      <c r="BI140" s="319"/>
      <c r="BJ140" s="319"/>
      <c r="BK140" s="76"/>
    </row>
    <row r="141" spans="18:63" ht="15">
      <c r="R141" s="472"/>
      <c r="U141" s="471"/>
      <c r="V141" s="474"/>
      <c r="Y141" s="469"/>
      <c r="Z141" s="475"/>
      <c r="AA141" s="466"/>
      <c r="AB141" s="319"/>
      <c r="AC141" s="319"/>
      <c r="AD141" s="319"/>
      <c r="AE141" s="319"/>
      <c r="AF141" s="319"/>
      <c r="AG141" s="319"/>
      <c r="AH141" s="319"/>
      <c r="AI141" s="319"/>
      <c r="AJ141" s="319"/>
      <c r="AK141" s="319"/>
      <c r="AL141" s="319"/>
      <c r="AM141" s="319"/>
      <c r="AN141" s="319"/>
      <c r="AO141" s="319"/>
      <c r="AP141" s="319"/>
      <c r="AQ141" s="319"/>
      <c r="AR141" s="319"/>
      <c r="AS141" s="319"/>
      <c r="AT141" s="319"/>
      <c r="AU141" s="319"/>
      <c r="AV141" s="319"/>
      <c r="AW141" s="319"/>
      <c r="AX141" s="319"/>
      <c r="AY141" s="319"/>
      <c r="AZ141" s="319"/>
      <c r="BA141" s="319"/>
      <c r="BB141" s="319"/>
      <c r="BE141" s="319"/>
      <c r="BF141" s="319"/>
      <c r="BG141" s="319"/>
      <c r="BH141" s="319"/>
      <c r="BI141" s="319"/>
      <c r="BJ141" s="319"/>
      <c r="BK141" s="76"/>
    </row>
    <row r="142" spans="18:63" ht="15">
      <c r="R142" s="472"/>
      <c r="U142" s="471"/>
      <c r="V142" s="474"/>
      <c r="Y142" s="469"/>
      <c r="Z142" s="475"/>
      <c r="AA142" s="466"/>
      <c r="AB142" s="319"/>
      <c r="AC142" s="319"/>
      <c r="AD142" s="319"/>
      <c r="AE142" s="319"/>
      <c r="AF142" s="319"/>
      <c r="AG142" s="319"/>
      <c r="AH142" s="319"/>
      <c r="AI142" s="319"/>
      <c r="AJ142" s="319"/>
      <c r="AK142" s="319"/>
      <c r="AL142" s="319"/>
      <c r="AM142" s="319"/>
      <c r="AN142" s="319"/>
      <c r="AO142" s="319"/>
      <c r="AP142" s="319"/>
      <c r="AQ142" s="319"/>
      <c r="AR142" s="319"/>
      <c r="AS142" s="319"/>
      <c r="AT142" s="319"/>
      <c r="AU142" s="319"/>
      <c r="AV142" s="319"/>
      <c r="AW142" s="319"/>
      <c r="AX142" s="319"/>
      <c r="AY142" s="319"/>
      <c r="AZ142" s="319"/>
      <c r="BA142" s="319"/>
      <c r="BB142" s="319"/>
      <c r="BE142" s="319"/>
      <c r="BF142" s="319"/>
      <c r="BG142" s="319"/>
      <c r="BH142" s="319"/>
      <c r="BI142" s="319"/>
      <c r="BJ142" s="319"/>
      <c r="BK142" s="76"/>
    </row>
    <row r="143" spans="18:63" ht="15">
      <c r="R143" s="472"/>
      <c r="U143" s="471"/>
      <c r="V143" s="474"/>
      <c r="Y143" s="469"/>
      <c r="Z143" s="475"/>
      <c r="AA143" s="466"/>
      <c r="AB143" s="319"/>
      <c r="AC143" s="319"/>
      <c r="AD143" s="319"/>
      <c r="AE143" s="319"/>
      <c r="AF143" s="319"/>
      <c r="AG143" s="319"/>
      <c r="AH143" s="319"/>
      <c r="AI143" s="319"/>
      <c r="AJ143" s="319"/>
      <c r="AK143" s="319"/>
      <c r="AL143" s="319"/>
      <c r="AM143" s="319"/>
      <c r="AN143" s="319"/>
      <c r="AO143" s="319"/>
      <c r="AP143" s="319"/>
      <c r="AQ143" s="319"/>
      <c r="AR143" s="319"/>
      <c r="AS143" s="319"/>
      <c r="AT143" s="319"/>
      <c r="AU143" s="319"/>
      <c r="AV143" s="319"/>
      <c r="AW143" s="319"/>
      <c r="AX143" s="319"/>
      <c r="AY143" s="319"/>
      <c r="AZ143" s="319"/>
      <c r="BA143" s="319"/>
      <c r="BB143" s="319"/>
      <c r="BE143" s="319"/>
      <c r="BF143" s="319"/>
      <c r="BG143" s="319"/>
      <c r="BH143" s="319"/>
      <c r="BI143" s="319"/>
      <c r="BJ143" s="319"/>
      <c r="BK143" s="76"/>
    </row>
    <row r="144" spans="21:63" ht="15">
      <c r="U144" s="471"/>
      <c r="V144" s="474"/>
      <c r="Y144" s="469"/>
      <c r="Z144" s="475"/>
      <c r="AA144" s="466"/>
      <c r="AB144" s="319"/>
      <c r="AC144" s="319"/>
      <c r="AD144" s="319"/>
      <c r="AE144" s="319"/>
      <c r="AF144" s="319"/>
      <c r="AG144" s="319"/>
      <c r="AH144" s="319"/>
      <c r="AI144" s="319"/>
      <c r="AJ144" s="319"/>
      <c r="AK144" s="319"/>
      <c r="AL144" s="319"/>
      <c r="AM144" s="319"/>
      <c r="AN144" s="319"/>
      <c r="AO144" s="319"/>
      <c r="AP144" s="319"/>
      <c r="AQ144" s="319"/>
      <c r="AR144" s="319"/>
      <c r="AS144" s="319"/>
      <c r="AT144" s="319"/>
      <c r="AU144" s="319"/>
      <c r="AV144" s="319"/>
      <c r="AW144" s="319"/>
      <c r="AX144" s="319"/>
      <c r="AY144" s="319"/>
      <c r="AZ144" s="319"/>
      <c r="BA144" s="319"/>
      <c r="BB144" s="319"/>
      <c r="BE144" s="319"/>
      <c r="BF144" s="319"/>
      <c r="BG144" s="319"/>
      <c r="BH144" s="319"/>
      <c r="BI144" s="319"/>
      <c r="BJ144" s="319"/>
      <c r="BK144" s="76"/>
    </row>
    <row r="145" spans="21:63" ht="15">
      <c r="U145" s="471"/>
      <c r="V145" s="474"/>
      <c r="Y145" s="469"/>
      <c r="Z145" s="475"/>
      <c r="AA145" s="466"/>
      <c r="AB145" s="319"/>
      <c r="AC145" s="319"/>
      <c r="AD145" s="319"/>
      <c r="AE145" s="319"/>
      <c r="AF145" s="319"/>
      <c r="AG145" s="319"/>
      <c r="AH145" s="319"/>
      <c r="AI145" s="319"/>
      <c r="AJ145" s="319"/>
      <c r="AK145" s="319"/>
      <c r="AL145" s="319"/>
      <c r="AM145" s="319"/>
      <c r="AN145" s="319"/>
      <c r="AO145" s="319"/>
      <c r="AP145" s="319"/>
      <c r="AQ145" s="319"/>
      <c r="AR145" s="319"/>
      <c r="AS145" s="319"/>
      <c r="AT145" s="319"/>
      <c r="AU145" s="319"/>
      <c r="AV145" s="319"/>
      <c r="AW145" s="319"/>
      <c r="AX145" s="319"/>
      <c r="AY145" s="319"/>
      <c r="AZ145" s="319"/>
      <c r="BA145" s="319"/>
      <c r="BB145" s="319"/>
      <c r="BE145" s="319"/>
      <c r="BF145" s="319"/>
      <c r="BG145" s="319"/>
      <c r="BH145" s="319"/>
      <c r="BI145" s="319"/>
      <c r="BJ145" s="319"/>
      <c r="BK145" s="76"/>
    </row>
    <row r="146" spans="21:63" ht="15">
      <c r="U146" s="471"/>
      <c r="V146" s="474"/>
      <c r="W146" s="476"/>
      <c r="X146" s="477"/>
      <c r="Y146" s="319"/>
      <c r="Z146" s="319"/>
      <c r="AA146" s="319"/>
      <c r="AB146" s="319"/>
      <c r="AC146" s="319"/>
      <c r="AD146" s="319"/>
      <c r="AE146" s="319"/>
      <c r="AF146" s="319"/>
      <c r="AG146" s="319"/>
      <c r="AH146" s="319"/>
      <c r="AI146" s="319"/>
      <c r="AJ146" s="319"/>
      <c r="AK146" s="319"/>
      <c r="AL146" s="319"/>
      <c r="AM146" s="319"/>
      <c r="AN146" s="319"/>
      <c r="AO146" s="319"/>
      <c r="AP146" s="319"/>
      <c r="AQ146" s="319"/>
      <c r="AR146" s="319"/>
      <c r="AS146" s="319"/>
      <c r="AT146" s="319"/>
      <c r="AU146" s="319"/>
      <c r="AV146" s="319"/>
      <c r="AW146" s="319"/>
      <c r="AX146" s="319"/>
      <c r="AY146" s="319"/>
      <c r="AZ146" s="319"/>
      <c r="BA146" s="319"/>
      <c r="BB146" s="319"/>
      <c r="BE146" s="319"/>
      <c r="BF146" s="319"/>
      <c r="BG146" s="319"/>
      <c r="BH146" s="319"/>
      <c r="BI146" s="319"/>
      <c r="BJ146" s="319"/>
      <c r="BK146" s="76"/>
    </row>
    <row r="147" spans="21:63" ht="15">
      <c r="U147" s="471"/>
      <c r="V147" s="474"/>
      <c r="W147" s="476"/>
      <c r="X147" s="477"/>
      <c r="Y147" s="319"/>
      <c r="Z147" s="319"/>
      <c r="AA147" s="319"/>
      <c r="AB147" s="319"/>
      <c r="AC147" s="319"/>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19"/>
      <c r="AY147" s="319"/>
      <c r="AZ147" s="319"/>
      <c r="BA147" s="319"/>
      <c r="BB147" s="319"/>
      <c r="BE147" s="319"/>
      <c r="BF147" s="319"/>
      <c r="BG147" s="319"/>
      <c r="BH147" s="319"/>
      <c r="BI147" s="319"/>
      <c r="BJ147" s="319"/>
      <c r="BK147" s="76"/>
    </row>
    <row r="148" spans="18:63" ht="15">
      <c r="R148" s="471"/>
      <c r="U148" s="471"/>
      <c r="V148" s="474"/>
      <c r="W148" s="476"/>
      <c r="X148" s="477"/>
      <c r="Y148" s="319"/>
      <c r="Z148" s="319"/>
      <c r="AA148" s="319"/>
      <c r="AB148" s="319"/>
      <c r="AC148" s="319"/>
      <c r="AD148" s="319"/>
      <c r="AE148" s="319"/>
      <c r="AF148" s="319"/>
      <c r="AG148" s="319"/>
      <c r="AH148" s="319"/>
      <c r="AI148" s="319"/>
      <c r="AJ148" s="319"/>
      <c r="AK148" s="319"/>
      <c r="AL148" s="319"/>
      <c r="AM148" s="319"/>
      <c r="AN148" s="319"/>
      <c r="AO148" s="319"/>
      <c r="AP148" s="319"/>
      <c r="AQ148" s="319"/>
      <c r="AR148" s="319"/>
      <c r="AS148" s="319"/>
      <c r="AT148" s="319"/>
      <c r="AU148" s="319"/>
      <c r="AV148" s="319"/>
      <c r="AW148" s="319"/>
      <c r="AX148" s="319"/>
      <c r="AY148" s="319"/>
      <c r="AZ148" s="319"/>
      <c r="BA148" s="319"/>
      <c r="BB148" s="319"/>
      <c r="BE148" s="319"/>
      <c r="BF148" s="319"/>
      <c r="BG148" s="319"/>
      <c r="BH148" s="319"/>
      <c r="BI148" s="319"/>
      <c r="BJ148" s="319"/>
      <c r="BK148" s="76"/>
    </row>
    <row r="149" spans="21:63" ht="15">
      <c r="U149" s="471"/>
      <c r="V149" s="474"/>
      <c r="W149" s="476"/>
      <c r="X149" s="477"/>
      <c r="Y149" s="319"/>
      <c r="Z149" s="319"/>
      <c r="AA149" s="319"/>
      <c r="AB149" s="319"/>
      <c r="AC149" s="319"/>
      <c r="AD149" s="319"/>
      <c r="AE149" s="319"/>
      <c r="AF149" s="319"/>
      <c r="AG149" s="319"/>
      <c r="AH149" s="319"/>
      <c r="AI149" s="319"/>
      <c r="AJ149" s="319"/>
      <c r="AK149" s="319"/>
      <c r="AL149" s="319"/>
      <c r="AM149" s="319"/>
      <c r="AN149" s="319"/>
      <c r="AO149" s="319"/>
      <c r="AP149" s="319"/>
      <c r="AQ149" s="319"/>
      <c r="AR149" s="319"/>
      <c r="AS149" s="319"/>
      <c r="AT149" s="319"/>
      <c r="AU149" s="319"/>
      <c r="AV149" s="319"/>
      <c r="AW149" s="319"/>
      <c r="AX149" s="319"/>
      <c r="AY149" s="319"/>
      <c r="AZ149" s="319"/>
      <c r="BA149" s="319"/>
      <c r="BB149" s="319"/>
      <c r="BE149" s="319"/>
      <c r="BF149" s="319"/>
      <c r="BG149" s="319"/>
      <c r="BH149" s="319"/>
      <c r="BI149" s="319"/>
      <c r="BJ149" s="319"/>
      <c r="BK149" s="76"/>
    </row>
    <row r="150" spans="21:63" ht="15">
      <c r="U150" s="471"/>
      <c r="V150" s="474"/>
      <c r="W150" s="476"/>
      <c r="X150" s="477"/>
      <c r="Y150" s="319"/>
      <c r="Z150" s="319"/>
      <c r="AA150" s="319"/>
      <c r="AB150" s="319"/>
      <c r="AC150" s="319"/>
      <c r="AD150" s="319"/>
      <c r="AE150" s="319"/>
      <c r="AF150" s="319"/>
      <c r="AG150" s="319"/>
      <c r="AH150" s="319"/>
      <c r="AI150" s="319"/>
      <c r="AJ150" s="319"/>
      <c r="AK150" s="319"/>
      <c r="AL150" s="319"/>
      <c r="AM150" s="319"/>
      <c r="AN150" s="319"/>
      <c r="AO150" s="319"/>
      <c r="AP150" s="319"/>
      <c r="AQ150" s="319"/>
      <c r="AR150" s="319"/>
      <c r="AS150" s="319"/>
      <c r="AT150" s="319"/>
      <c r="AU150" s="319"/>
      <c r="AV150" s="319"/>
      <c r="AW150" s="319"/>
      <c r="AX150" s="319"/>
      <c r="AY150" s="319"/>
      <c r="AZ150" s="319"/>
      <c r="BA150" s="319"/>
      <c r="BB150" s="319"/>
      <c r="BE150" s="319"/>
      <c r="BF150" s="319"/>
      <c r="BG150" s="319"/>
      <c r="BH150" s="319"/>
      <c r="BI150" s="319"/>
      <c r="BJ150" s="319"/>
      <c r="BK150" s="76"/>
    </row>
    <row r="151" spans="18:63" ht="15">
      <c r="R151" s="478"/>
      <c r="U151" s="471"/>
      <c r="V151" s="474"/>
      <c r="W151" s="476"/>
      <c r="X151" s="477"/>
      <c r="Y151" s="319"/>
      <c r="Z151" s="319"/>
      <c r="AA151" s="319"/>
      <c r="AB151" s="319"/>
      <c r="AC151" s="319"/>
      <c r="AD151" s="319"/>
      <c r="AE151" s="319"/>
      <c r="AF151" s="319"/>
      <c r="AG151" s="319"/>
      <c r="AH151" s="319"/>
      <c r="AI151" s="319"/>
      <c r="AJ151" s="319"/>
      <c r="AK151" s="319"/>
      <c r="AL151" s="319"/>
      <c r="AM151" s="319"/>
      <c r="AN151" s="319"/>
      <c r="AO151" s="319"/>
      <c r="AP151" s="319"/>
      <c r="AQ151" s="319"/>
      <c r="AR151" s="319"/>
      <c r="AS151" s="319"/>
      <c r="AT151" s="319"/>
      <c r="AU151" s="319"/>
      <c r="AV151" s="319"/>
      <c r="AW151" s="319"/>
      <c r="AX151" s="319"/>
      <c r="AY151" s="319"/>
      <c r="AZ151" s="319"/>
      <c r="BA151" s="319"/>
      <c r="BB151" s="319"/>
      <c r="BE151" s="319"/>
      <c r="BF151" s="319"/>
      <c r="BG151" s="319"/>
      <c r="BH151" s="319"/>
      <c r="BI151" s="319"/>
      <c r="BJ151" s="319"/>
      <c r="BK151" s="76"/>
    </row>
    <row r="152" spans="21:63" ht="15">
      <c r="U152" s="471"/>
      <c r="V152" s="474"/>
      <c r="W152" s="476"/>
      <c r="X152" s="477"/>
      <c r="Y152" s="319"/>
      <c r="Z152" s="319"/>
      <c r="AA152" s="319"/>
      <c r="AB152" s="319"/>
      <c r="AC152" s="319"/>
      <c r="AD152" s="319"/>
      <c r="AE152" s="319"/>
      <c r="AF152" s="319"/>
      <c r="AG152" s="319"/>
      <c r="AH152" s="319"/>
      <c r="AI152" s="319"/>
      <c r="AJ152" s="319"/>
      <c r="AK152" s="319"/>
      <c r="AL152" s="319"/>
      <c r="AM152" s="319"/>
      <c r="AN152" s="319"/>
      <c r="AO152" s="319"/>
      <c r="AP152" s="319"/>
      <c r="AQ152" s="319"/>
      <c r="AR152" s="319"/>
      <c r="AS152" s="319"/>
      <c r="AT152" s="319"/>
      <c r="AU152" s="319"/>
      <c r="AV152" s="319"/>
      <c r="AW152" s="319"/>
      <c r="AX152" s="319"/>
      <c r="AY152" s="319"/>
      <c r="AZ152" s="319"/>
      <c r="BA152" s="319"/>
      <c r="BB152" s="319"/>
      <c r="BE152" s="319"/>
      <c r="BF152" s="319"/>
      <c r="BG152" s="319"/>
      <c r="BH152" s="319"/>
      <c r="BI152" s="319"/>
      <c r="BJ152" s="319"/>
      <c r="BK152" s="76"/>
    </row>
    <row r="153" spans="21:63" ht="15">
      <c r="U153" s="471"/>
      <c r="V153" s="474"/>
      <c r="W153" s="476"/>
      <c r="X153" s="477"/>
      <c r="Y153" s="319"/>
      <c r="Z153" s="319"/>
      <c r="AA153" s="319"/>
      <c r="AB153" s="319"/>
      <c r="AC153" s="319"/>
      <c r="AD153" s="319"/>
      <c r="AE153" s="319"/>
      <c r="AF153" s="319"/>
      <c r="AG153" s="319"/>
      <c r="AH153" s="319"/>
      <c r="AI153" s="319"/>
      <c r="AJ153" s="319"/>
      <c r="AK153" s="319"/>
      <c r="AL153" s="319"/>
      <c r="AM153" s="319"/>
      <c r="AN153" s="319"/>
      <c r="AO153" s="319"/>
      <c r="AP153" s="319"/>
      <c r="AQ153" s="319"/>
      <c r="AR153" s="319"/>
      <c r="AS153" s="319"/>
      <c r="AT153" s="319"/>
      <c r="AU153" s="319"/>
      <c r="AV153" s="319"/>
      <c r="AW153" s="319"/>
      <c r="AX153" s="319"/>
      <c r="AY153" s="319"/>
      <c r="AZ153" s="319"/>
      <c r="BA153" s="319"/>
      <c r="BB153" s="319"/>
      <c r="BE153" s="319"/>
      <c r="BF153" s="319"/>
      <c r="BG153" s="319"/>
      <c r="BH153" s="319"/>
      <c r="BI153" s="319"/>
      <c r="BJ153" s="319"/>
      <c r="BK153" s="76"/>
    </row>
    <row r="154" spans="21:63" ht="15">
      <c r="U154" s="471"/>
      <c r="V154" s="474"/>
      <c r="W154" s="476"/>
      <c r="X154" s="477"/>
      <c r="Y154" s="319"/>
      <c r="Z154" s="319"/>
      <c r="AA154" s="319"/>
      <c r="AB154" s="319"/>
      <c r="AC154" s="319"/>
      <c r="AD154" s="319"/>
      <c r="AE154" s="319"/>
      <c r="AF154" s="319"/>
      <c r="AG154" s="319"/>
      <c r="AH154" s="319"/>
      <c r="AI154" s="319"/>
      <c r="AJ154" s="319"/>
      <c r="AK154" s="319"/>
      <c r="AL154" s="319"/>
      <c r="AM154" s="319"/>
      <c r="AN154" s="319"/>
      <c r="AO154" s="319"/>
      <c r="AP154" s="319"/>
      <c r="AQ154" s="319"/>
      <c r="AR154" s="319"/>
      <c r="AS154" s="319"/>
      <c r="AT154" s="319"/>
      <c r="AU154" s="319"/>
      <c r="AV154" s="319"/>
      <c r="AW154" s="319"/>
      <c r="AX154" s="319"/>
      <c r="AY154" s="319"/>
      <c r="AZ154" s="319"/>
      <c r="BA154" s="319"/>
      <c r="BB154" s="319"/>
      <c r="BE154" s="319"/>
      <c r="BF154" s="319"/>
      <c r="BG154" s="319"/>
      <c r="BH154" s="319"/>
      <c r="BI154" s="319"/>
      <c r="BJ154" s="319"/>
      <c r="BK154" s="76"/>
    </row>
    <row r="155" spans="21:63" ht="15">
      <c r="U155" s="471"/>
      <c r="V155" s="474"/>
      <c r="W155" s="476"/>
      <c r="X155" s="477"/>
      <c r="Y155" s="319"/>
      <c r="Z155" s="319"/>
      <c r="AA155" s="319"/>
      <c r="AB155" s="319"/>
      <c r="AC155" s="319"/>
      <c r="AD155" s="319"/>
      <c r="AE155" s="319"/>
      <c r="AF155" s="319"/>
      <c r="AG155" s="319"/>
      <c r="AH155" s="319"/>
      <c r="AI155" s="319"/>
      <c r="AJ155" s="319"/>
      <c r="AK155" s="319"/>
      <c r="AL155" s="319"/>
      <c r="AM155" s="319"/>
      <c r="AN155" s="319"/>
      <c r="AO155" s="319"/>
      <c r="AP155" s="319"/>
      <c r="AQ155" s="319"/>
      <c r="AR155" s="319"/>
      <c r="AS155" s="319"/>
      <c r="AT155" s="319"/>
      <c r="AU155" s="319"/>
      <c r="AV155" s="319"/>
      <c r="AW155" s="319"/>
      <c r="AX155" s="319"/>
      <c r="AY155" s="319"/>
      <c r="AZ155" s="319"/>
      <c r="BA155" s="319"/>
      <c r="BB155" s="319"/>
      <c r="BE155" s="319"/>
      <c r="BF155" s="319"/>
      <c r="BG155" s="319"/>
      <c r="BH155" s="319"/>
      <c r="BI155" s="319"/>
      <c r="BJ155" s="319"/>
      <c r="BK155" s="76"/>
    </row>
    <row r="156" spans="21:63" ht="15">
      <c r="U156" s="471"/>
      <c r="V156" s="474"/>
      <c r="W156" s="476"/>
      <c r="X156" s="477"/>
      <c r="Y156" s="319"/>
      <c r="Z156" s="319"/>
      <c r="AA156" s="319"/>
      <c r="AB156" s="319"/>
      <c r="AC156" s="319"/>
      <c r="AD156" s="319"/>
      <c r="AE156" s="319"/>
      <c r="AF156" s="319"/>
      <c r="AG156" s="319"/>
      <c r="AH156" s="319"/>
      <c r="AI156" s="319"/>
      <c r="AJ156" s="319"/>
      <c r="AK156" s="319"/>
      <c r="AL156" s="319"/>
      <c r="AM156" s="319"/>
      <c r="AN156" s="319"/>
      <c r="AO156" s="319"/>
      <c r="AP156" s="319"/>
      <c r="AQ156" s="319"/>
      <c r="AR156" s="319"/>
      <c r="AS156" s="319"/>
      <c r="AT156" s="319"/>
      <c r="AU156" s="319"/>
      <c r="AV156" s="319"/>
      <c r="AW156" s="319"/>
      <c r="AX156" s="319"/>
      <c r="AY156" s="319"/>
      <c r="AZ156" s="319"/>
      <c r="BA156" s="319"/>
      <c r="BB156" s="319"/>
      <c r="BE156" s="319"/>
      <c r="BF156" s="319"/>
      <c r="BG156" s="319"/>
      <c r="BH156" s="319"/>
      <c r="BI156" s="319"/>
      <c r="BJ156" s="319"/>
      <c r="BK156" s="76"/>
    </row>
    <row r="157" spans="21:63" ht="15">
      <c r="U157" s="471"/>
      <c r="V157" s="474"/>
      <c r="W157" s="476"/>
      <c r="X157" s="477"/>
      <c r="Y157" s="319"/>
      <c r="Z157" s="319"/>
      <c r="AA157" s="319"/>
      <c r="AB157" s="319"/>
      <c r="AC157" s="319"/>
      <c r="AD157" s="319"/>
      <c r="AE157" s="319"/>
      <c r="AF157" s="319"/>
      <c r="AG157" s="319"/>
      <c r="AH157" s="319"/>
      <c r="AI157" s="319"/>
      <c r="AJ157" s="319"/>
      <c r="AK157" s="319"/>
      <c r="AL157" s="319"/>
      <c r="AM157" s="319"/>
      <c r="AN157" s="319"/>
      <c r="AO157" s="319"/>
      <c r="AP157" s="319"/>
      <c r="AQ157" s="319"/>
      <c r="AR157" s="319"/>
      <c r="AS157" s="319"/>
      <c r="AT157" s="319"/>
      <c r="AU157" s="319"/>
      <c r="AV157" s="319"/>
      <c r="AW157" s="319"/>
      <c r="AX157" s="319"/>
      <c r="AY157" s="319"/>
      <c r="AZ157" s="319"/>
      <c r="BA157" s="319"/>
      <c r="BB157" s="319"/>
      <c r="BE157" s="319"/>
      <c r="BF157" s="319"/>
      <c r="BG157" s="319"/>
      <c r="BH157" s="319"/>
      <c r="BI157" s="319"/>
      <c r="BJ157" s="319"/>
      <c r="BK157" s="76"/>
    </row>
    <row r="158" spans="23:63" ht="15">
      <c r="W158" s="319"/>
      <c r="X158" s="319"/>
      <c r="Y158" s="319"/>
      <c r="Z158" s="319"/>
      <c r="AA158" s="319"/>
      <c r="AB158" s="319"/>
      <c r="AC158" s="319"/>
      <c r="AD158" s="319"/>
      <c r="AE158" s="319"/>
      <c r="AF158" s="319"/>
      <c r="AG158" s="319"/>
      <c r="AH158" s="319"/>
      <c r="AI158" s="319"/>
      <c r="AJ158" s="319"/>
      <c r="AK158" s="319"/>
      <c r="AL158" s="319"/>
      <c r="AM158" s="319"/>
      <c r="AN158" s="319"/>
      <c r="AO158" s="319"/>
      <c r="AP158" s="319"/>
      <c r="AQ158" s="319"/>
      <c r="AR158" s="319"/>
      <c r="AS158" s="319"/>
      <c r="AT158" s="319"/>
      <c r="AU158" s="319"/>
      <c r="AV158" s="319"/>
      <c r="AW158" s="319"/>
      <c r="AX158" s="319"/>
      <c r="AY158" s="319"/>
      <c r="AZ158" s="319"/>
      <c r="BA158" s="319"/>
      <c r="BB158" s="319"/>
      <c r="BE158" s="319"/>
      <c r="BF158" s="319"/>
      <c r="BG158" s="319"/>
      <c r="BH158" s="319"/>
      <c r="BI158" s="319"/>
      <c r="BJ158" s="319"/>
      <c r="BK158" s="76"/>
    </row>
    <row r="159" spans="18:63" ht="15">
      <c r="R159" s="478"/>
      <c r="U159" s="479"/>
      <c r="W159" s="319"/>
      <c r="X159" s="319"/>
      <c r="Y159" s="319"/>
      <c r="Z159" s="319"/>
      <c r="AA159" s="319"/>
      <c r="AB159" s="319"/>
      <c r="AC159" s="319"/>
      <c r="AD159" s="319"/>
      <c r="AE159" s="319"/>
      <c r="AF159" s="319"/>
      <c r="AG159" s="319"/>
      <c r="AH159" s="319"/>
      <c r="AI159" s="319"/>
      <c r="AJ159" s="319"/>
      <c r="AK159" s="319"/>
      <c r="AL159" s="319"/>
      <c r="AM159" s="319"/>
      <c r="AN159" s="319"/>
      <c r="AO159" s="319"/>
      <c r="AP159" s="319"/>
      <c r="AQ159" s="319"/>
      <c r="AR159" s="319"/>
      <c r="AS159" s="319"/>
      <c r="AT159" s="319"/>
      <c r="AU159" s="319"/>
      <c r="AV159" s="319"/>
      <c r="AW159" s="319"/>
      <c r="AX159" s="319"/>
      <c r="AY159" s="319"/>
      <c r="AZ159" s="319"/>
      <c r="BA159" s="319"/>
      <c r="BB159" s="319"/>
      <c r="BE159" s="319"/>
      <c r="BF159" s="319"/>
      <c r="BG159" s="319"/>
      <c r="BH159" s="319"/>
      <c r="BI159" s="319"/>
      <c r="BJ159" s="319"/>
      <c r="BK159" s="76"/>
    </row>
    <row r="160" spans="21:63" ht="15">
      <c r="U160" s="479"/>
      <c r="V160" s="474"/>
      <c r="W160" s="480"/>
      <c r="X160" s="319"/>
      <c r="Y160" s="319"/>
      <c r="Z160" s="319"/>
      <c r="AA160" s="319"/>
      <c r="AB160" s="319"/>
      <c r="AC160" s="319"/>
      <c r="AD160" s="319"/>
      <c r="AE160" s="319"/>
      <c r="AF160" s="319"/>
      <c r="AG160" s="319"/>
      <c r="AH160" s="319"/>
      <c r="AI160" s="319"/>
      <c r="AJ160" s="319"/>
      <c r="AK160" s="319"/>
      <c r="AL160" s="319"/>
      <c r="AM160" s="319"/>
      <c r="AN160" s="319"/>
      <c r="AO160" s="319"/>
      <c r="AP160" s="319"/>
      <c r="AQ160" s="319"/>
      <c r="AR160" s="319"/>
      <c r="AS160" s="319"/>
      <c r="AT160" s="319"/>
      <c r="AU160" s="319"/>
      <c r="AV160" s="319"/>
      <c r="AW160" s="319"/>
      <c r="AX160" s="319"/>
      <c r="AY160" s="319"/>
      <c r="AZ160" s="319"/>
      <c r="BA160" s="319"/>
      <c r="BB160" s="319"/>
      <c r="BE160" s="319"/>
      <c r="BF160" s="319"/>
      <c r="BG160" s="319"/>
      <c r="BH160" s="319"/>
      <c r="BI160" s="319"/>
      <c r="BJ160" s="319"/>
      <c r="BK160" s="76"/>
    </row>
    <row r="161" spans="21:63" ht="15">
      <c r="U161" s="479"/>
      <c r="V161" s="474"/>
      <c r="W161" s="319"/>
      <c r="X161" s="319"/>
      <c r="Y161" s="319"/>
      <c r="Z161" s="319"/>
      <c r="AA161" s="319"/>
      <c r="AB161" s="319"/>
      <c r="AC161" s="319"/>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19"/>
      <c r="AY161" s="319"/>
      <c r="AZ161" s="319"/>
      <c r="BA161" s="319"/>
      <c r="BB161" s="319"/>
      <c r="BE161" s="319"/>
      <c r="BF161" s="319"/>
      <c r="BG161" s="319"/>
      <c r="BH161" s="319"/>
      <c r="BI161" s="319"/>
      <c r="BJ161" s="319"/>
      <c r="BK161" s="76"/>
    </row>
    <row r="162" spans="21:63" ht="15">
      <c r="U162" s="479"/>
      <c r="V162" s="474"/>
      <c r="W162" s="319"/>
      <c r="X162" s="319"/>
      <c r="Y162" s="319"/>
      <c r="Z162" s="319"/>
      <c r="AA162" s="319"/>
      <c r="AB162" s="319"/>
      <c r="AC162" s="319"/>
      <c r="AD162" s="319"/>
      <c r="AE162" s="319"/>
      <c r="AF162" s="319"/>
      <c r="AG162" s="319"/>
      <c r="AH162" s="319"/>
      <c r="AI162" s="319"/>
      <c r="AJ162" s="319"/>
      <c r="AK162" s="319"/>
      <c r="AL162" s="319"/>
      <c r="AM162" s="319"/>
      <c r="AN162" s="319"/>
      <c r="AO162" s="319"/>
      <c r="AP162" s="319"/>
      <c r="AQ162" s="319"/>
      <c r="AR162" s="319"/>
      <c r="AS162" s="319"/>
      <c r="AT162" s="319"/>
      <c r="AU162" s="319"/>
      <c r="AV162" s="319"/>
      <c r="AW162" s="319"/>
      <c r="AX162" s="319"/>
      <c r="AY162" s="319"/>
      <c r="AZ162" s="319"/>
      <c r="BA162" s="319"/>
      <c r="BB162" s="319"/>
      <c r="BE162" s="319"/>
      <c r="BF162" s="319"/>
      <c r="BG162" s="319"/>
      <c r="BH162" s="319"/>
      <c r="BI162" s="319"/>
      <c r="BJ162" s="319"/>
      <c r="BK162" s="76"/>
    </row>
    <row r="163" spans="21:63" ht="15">
      <c r="U163" s="479"/>
      <c r="V163" s="474"/>
      <c r="W163" s="319"/>
      <c r="X163" s="319"/>
      <c r="Y163" s="319"/>
      <c r="Z163" s="319"/>
      <c r="AA163" s="319"/>
      <c r="AB163" s="319"/>
      <c r="AC163" s="319"/>
      <c r="AD163" s="319"/>
      <c r="AE163" s="319"/>
      <c r="AF163" s="319"/>
      <c r="AG163" s="319"/>
      <c r="AH163" s="319"/>
      <c r="AI163" s="319"/>
      <c r="AJ163" s="319"/>
      <c r="AK163" s="319"/>
      <c r="AL163" s="319"/>
      <c r="AM163" s="319"/>
      <c r="AN163" s="319"/>
      <c r="AO163" s="319"/>
      <c r="AP163" s="319"/>
      <c r="AQ163" s="319"/>
      <c r="AR163" s="319"/>
      <c r="AS163" s="319"/>
      <c r="AT163" s="319"/>
      <c r="AU163" s="319"/>
      <c r="AV163" s="319"/>
      <c r="AW163" s="319"/>
      <c r="AX163" s="319"/>
      <c r="AY163" s="319"/>
      <c r="AZ163" s="319"/>
      <c r="BA163" s="319"/>
      <c r="BB163" s="319"/>
      <c r="BE163" s="319"/>
      <c r="BF163" s="319"/>
      <c r="BG163" s="319"/>
      <c r="BH163" s="319"/>
      <c r="BI163" s="319"/>
      <c r="BJ163" s="319"/>
      <c r="BK163" s="76"/>
    </row>
    <row r="164" spans="18:63" ht="15">
      <c r="R164" s="471"/>
      <c r="U164" s="479"/>
      <c r="V164" s="474"/>
      <c r="W164" s="319"/>
      <c r="X164" s="319"/>
      <c r="Y164" s="319"/>
      <c r="Z164" s="319"/>
      <c r="AA164" s="319"/>
      <c r="AB164" s="319"/>
      <c r="AC164" s="319"/>
      <c r="AD164" s="319"/>
      <c r="AE164" s="319"/>
      <c r="AF164" s="319"/>
      <c r="AG164" s="319"/>
      <c r="AH164" s="319"/>
      <c r="AI164" s="319"/>
      <c r="AJ164" s="319"/>
      <c r="AK164" s="319"/>
      <c r="AL164" s="319"/>
      <c r="AM164" s="319"/>
      <c r="AN164" s="319"/>
      <c r="AO164" s="319"/>
      <c r="AP164" s="319"/>
      <c r="AQ164" s="319"/>
      <c r="AR164" s="319"/>
      <c r="AS164" s="319"/>
      <c r="AT164" s="319"/>
      <c r="AU164" s="319"/>
      <c r="AV164" s="319"/>
      <c r="AW164" s="319"/>
      <c r="AX164" s="319"/>
      <c r="AY164" s="319"/>
      <c r="AZ164" s="319"/>
      <c r="BA164" s="319"/>
      <c r="BB164" s="319"/>
      <c r="BE164" s="319"/>
      <c r="BF164" s="319"/>
      <c r="BG164" s="319"/>
      <c r="BH164" s="319"/>
      <c r="BI164" s="319"/>
      <c r="BJ164" s="319"/>
      <c r="BK164" s="76"/>
    </row>
    <row r="165" spans="21:63" ht="15">
      <c r="U165" s="479"/>
      <c r="V165" s="474"/>
      <c r="W165" s="319"/>
      <c r="X165" s="319"/>
      <c r="Y165" s="319"/>
      <c r="Z165" s="319"/>
      <c r="AA165" s="319"/>
      <c r="AB165" s="319"/>
      <c r="AC165" s="319"/>
      <c r="AD165" s="319"/>
      <c r="AE165" s="319"/>
      <c r="AF165" s="319"/>
      <c r="AG165" s="319"/>
      <c r="AH165" s="319"/>
      <c r="AI165" s="319"/>
      <c r="AJ165" s="319"/>
      <c r="AK165" s="319"/>
      <c r="AL165" s="319"/>
      <c r="AM165" s="319"/>
      <c r="AN165" s="319"/>
      <c r="AO165" s="319"/>
      <c r="AP165" s="319"/>
      <c r="AQ165" s="319"/>
      <c r="AR165" s="319"/>
      <c r="AS165" s="319"/>
      <c r="AT165" s="319"/>
      <c r="AU165" s="319"/>
      <c r="AV165" s="319"/>
      <c r="AW165" s="319"/>
      <c r="AX165" s="319"/>
      <c r="AY165" s="319"/>
      <c r="AZ165" s="319"/>
      <c r="BA165" s="319"/>
      <c r="BB165" s="319"/>
      <c r="BE165" s="319"/>
      <c r="BF165" s="319"/>
      <c r="BG165" s="319"/>
      <c r="BH165" s="319"/>
      <c r="BI165" s="319"/>
      <c r="BJ165" s="319"/>
      <c r="BK165" s="76"/>
    </row>
    <row r="166" spans="21:63" ht="15">
      <c r="U166" s="471"/>
      <c r="V166" s="474"/>
      <c r="W166" s="319"/>
      <c r="X166" s="319"/>
      <c r="Y166" s="319"/>
      <c r="Z166" s="319"/>
      <c r="AA166" s="319"/>
      <c r="AB166" s="319"/>
      <c r="AC166" s="319"/>
      <c r="AD166" s="319"/>
      <c r="AE166" s="319"/>
      <c r="AF166" s="319"/>
      <c r="AG166" s="319"/>
      <c r="AH166" s="319"/>
      <c r="AI166" s="319"/>
      <c r="AJ166" s="319"/>
      <c r="AK166" s="319"/>
      <c r="AL166" s="319"/>
      <c r="AM166" s="319"/>
      <c r="AN166" s="319"/>
      <c r="AO166" s="319"/>
      <c r="AP166" s="319"/>
      <c r="AQ166" s="319"/>
      <c r="AR166" s="319"/>
      <c r="AS166" s="319"/>
      <c r="AT166" s="319"/>
      <c r="AU166" s="319"/>
      <c r="AV166" s="319"/>
      <c r="AW166" s="319"/>
      <c r="AX166" s="319"/>
      <c r="AY166" s="319"/>
      <c r="AZ166" s="319"/>
      <c r="BA166" s="319"/>
      <c r="BB166" s="319"/>
      <c r="BE166" s="319"/>
      <c r="BF166" s="319"/>
      <c r="BG166" s="319"/>
      <c r="BH166" s="319"/>
      <c r="BI166" s="319"/>
      <c r="BJ166" s="319"/>
      <c r="BK166" s="76"/>
    </row>
    <row r="167" spans="23:63" ht="15">
      <c r="W167" s="319"/>
      <c r="X167" s="319"/>
      <c r="Y167" s="319"/>
      <c r="Z167" s="319"/>
      <c r="AA167" s="319"/>
      <c r="AB167" s="319"/>
      <c r="AC167" s="319"/>
      <c r="AD167" s="319"/>
      <c r="AE167" s="319"/>
      <c r="AF167" s="319"/>
      <c r="AG167" s="319"/>
      <c r="AH167" s="319"/>
      <c r="AI167" s="319"/>
      <c r="AJ167" s="319"/>
      <c r="AK167" s="319"/>
      <c r="AL167" s="319"/>
      <c r="AM167" s="319"/>
      <c r="AN167" s="319"/>
      <c r="AO167" s="319"/>
      <c r="AP167" s="319"/>
      <c r="AQ167" s="319"/>
      <c r="AR167" s="319"/>
      <c r="AS167" s="319"/>
      <c r="AT167" s="319"/>
      <c r="AU167" s="319"/>
      <c r="AV167" s="319"/>
      <c r="AW167" s="319"/>
      <c r="AX167" s="319"/>
      <c r="AY167" s="319"/>
      <c r="AZ167" s="319"/>
      <c r="BA167" s="319"/>
      <c r="BB167" s="319"/>
      <c r="BE167" s="319"/>
      <c r="BF167" s="319"/>
      <c r="BG167" s="319"/>
      <c r="BH167" s="319"/>
      <c r="BI167" s="319"/>
      <c r="BJ167" s="319"/>
      <c r="BK167" s="76"/>
    </row>
    <row r="168" spans="18:63" ht="15">
      <c r="R168" s="478"/>
      <c r="W168" s="319"/>
      <c r="X168" s="319"/>
      <c r="Y168" s="319"/>
      <c r="Z168" s="319"/>
      <c r="AA168" s="319"/>
      <c r="AB168" s="319"/>
      <c r="AC168" s="319"/>
      <c r="AD168" s="319"/>
      <c r="AE168" s="319"/>
      <c r="AF168" s="319"/>
      <c r="AG168" s="319"/>
      <c r="AH168" s="319"/>
      <c r="AI168" s="319"/>
      <c r="AJ168" s="319"/>
      <c r="AK168" s="319"/>
      <c r="AL168" s="319"/>
      <c r="AM168" s="319"/>
      <c r="AN168" s="319"/>
      <c r="AO168" s="319"/>
      <c r="AP168" s="319"/>
      <c r="AQ168" s="319"/>
      <c r="AR168" s="319"/>
      <c r="AS168" s="319"/>
      <c r="AT168" s="319"/>
      <c r="AU168" s="319"/>
      <c r="AV168" s="319"/>
      <c r="AW168" s="319"/>
      <c r="AX168" s="319"/>
      <c r="AY168" s="319"/>
      <c r="AZ168" s="319"/>
      <c r="BA168" s="319"/>
      <c r="BB168" s="319"/>
      <c r="BE168" s="319"/>
      <c r="BF168" s="319"/>
      <c r="BG168" s="319"/>
      <c r="BH168" s="319"/>
      <c r="BI168" s="319"/>
      <c r="BJ168" s="319"/>
      <c r="BK168" s="76"/>
    </row>
    <row r="169" spans="21:63" ht="15">
      <c r="U169" s="479"/>
      <c r="V169" s="474"/>
      <c r="W169" s="319"/>
      <c r="X169" s="319"/>
      <c r="Y169" s="319"/>
      <c r="Z169" s="319"/>
      <c r="AA169" s="319"/>
      <c r="AB169" s="319"/>
      <c r="AC169" s="319"/>
      <c r="AD169" s="319"/>
      <c r="AE169" s="319"/>
      <c r="AF169" s="319"/>
      <c r="AG169" s="319"/>
      <c r="AH169" s="319"/>
      <c r="AI169" s="319"/>
      <c r="AJ169" s="319"/>
      <c r="AK169" s="319"/>
      <c r="AL169" s="319"/>
      <c r="AM169" s="319"/>
      <c r="AN169" s="319"/>
      <c r="AO169" s="319"/>
      <c r="AP169" s="319"/>
      <c r="AQ169" s="319"/>
      <c r="AR169" s="319"/>
      <c r="AS169" s="319"/>
      <c r="AT169" s="319"/>
      <c r="AU169" s="319"/>
      <c r="AV169" s="319"/>
      <c r="AW169" s="319"/>
      <c r="AX169" s="319"/>
      <c r="AY169" s="319"/>
      <c r="AZ169" s="319"/>
      <c r="BA169" s="319"/>
      <c r="BB169" s="319"/>
      <c r="BE169" s="319"/>
      <c r="BF169" s="319"/>
      <c r="BG169" s="319"/>
      <c r="BH169" s="319"/>
      <c r="BI169" s="319"/>
      <c r="BJ169" s="319"/>
      <c r="BK169" s="76"/>
    </row>
    <row r="170" spans="21:63" ht="15">
      <c r="U170" s="479"/>
      <c r="V170" s="474"/>
      <c r="AB170" s="319"/>
      <c r="AC170" s="319"/>
      <c r="AD170" s="319"/>
      <c r="AE170" s="319"/>
      <c r="AF170" s="319"/>
      <c r="AG170" s="319"/>
      <c r="AH170" s="319"/>
      <c r="AI170" s="319"/>
      <c r="AJ170" s="319"/>
      <c r="AK170" s="319"/>
      <c r="AL170" s="319"/>
      <c r="AM170" s="319"/>
      <c r="AN170" s="319"/>
      <c r="AO170" s="319"/>
      <c r="AP170" s="319"/>
      <c r="AQ170" s="319"/>
      <c r="AR170" s="319"/>
      <c r="AS170" s="319"/>
      <c r="AT170" s="319"/>
      <c r="AU170" s="319"/>
      <c r="AV170" s="319"/>
      <c r="AW170" s="319"/>
      <c r="AX170" s="319"/>
      <c r="AY170" s="319"/>
      <c r="AZ170" s="319"/>
      <c r="BA170" s="319"/>
      <c r="BB170" s="319"/>
      <c r="BE170" s="319"/>
      <c r="BF170" s="319"/>
      <c r="BG170" s="319"/>
      <c r="BH170" s="319"/>
      <c r="BI170" s="319"/>
      <c r="BJ170" s="319"/>
      <c r="BK170" s="76"/>
    </row>
    <row r="171" spans="21:63" ht="15">
      <c r="U171" s="479"/>
      <c r="V171" s="474"/>
      <c r="AB171" s="319"/>
      <c r="AC171" s="319"/>
      <c r="AD171" s="319"/>
      <c r="AE171" s="319"/>
      <c r="AF171" s="319"/>
      <c r="AG171" s="319"/>
      <c r="AH171" s="319"/>
      <c r="AI171" s="319"/>
      <c r="AJ171" s="319"/>
      <c r="AK171" s="319"/>
      <c r="AL171" s="319"/>
      <c r="AM171" s="319"/>
      <c r="AN171" s="319"/>
      <c r="AO171" s="319"/>
      <c r="AP171" s="319"/>
      <c r="AQ171" s="319"/>
      <c r="AR171" s="319"/>
      <c r="AS171" s="319"/>
      <c r="AT171" s="319"/>
      <c r="AU171" s="319"/>
      <c r="AV171" s="319"/>
      <c r="AW171" s="319"/>
      <c r="AX171" s="319"/>
      <c r="AY171" s="319"/>
      <c r="AZ171" s="319"/>
      <c r="BA171" s="319"/>
      <c r="BB171" s="319"/>
      <c r="BE171" s="319"/>
      <c r="BF171" s="319"/>
      <c r="BG171" s="319"/>
      <c r="BH171" s="319"/>
      <c r="BI171" s="319"/>
      <c r="BJ171" s="319"/>
      <c r="BK171" s="76"/>
    </row>
    <row r="172" spans="21:63" ht="15">
      <c r="U172" s="479"/>
      <c r="V172" s="474"/>
      <c r="AB172" s="319"/>
      <c r="AC172" s="319"/>
      <c r="AD172" s="319"/>
      <c r="AE172" s="319"/>
      <c r="AF172" s="319"/>
      <c r="AG172" s="319"/>
      <c r="AH172" s="319"/>
      <c r="AI172" s="319"/>
      <c r="AJ172" s="319"/>
      <c r="AK172" s="319"/>
      <c r="AL172" s="319"/>
      <c r="AM172" s="319"/>
      <c r="AN172" s="319"/>
      <c r="AO172" s="319"/>
      <c r="AP172" s="319"/>
      <c r="AQ172" s="319"/>
      <c r="AR172" s="319"/>
      <c r="AS172" s="319"/>
      <c r="AT172" s="319"/>
      <c r="AU172" s="319"/>
      <c r="AV172" s="319"/>
      <c r="AW172" s="319"/>
      <c r="AX172" s="319"/>
      <c r="AY172" s="319"/>
      <c r="AZ172" s="319"/>
      <c r="BA172" s="319"/>
      <c r="BB172" s="319"/>
      <c r="BE172" s="319"/>
      <c r="BF172" s="319"/>
      <c r="BG172" s="319"/>
      <c r="BH172" s="319"/>
      <c r="BI172" s="319"/>
      <c r="BJ172" s="319"/>
      <c r="BK172" s="76"/>
    </row>
    <row r="173" spans="21:63" ht="15">
      <c r="U173" s="479"/>
      <c r="V173" s="474"/>
      <c r="AB173" s="319"/>
      <c r="AC173" s="319"/>
      <c r="AD173" s="319"/>
      <c r="AE173" s="319"/>
      <c r="AF173" s="319"/>
      <c r="AG173" s="319"/>
      <c r="AH173" s="319"/>
      <c r="AI173" s="319"/>
      <c r="AJ173" s="319"/>
      <c r="AK173" s="319"/>
      <c r="AL173" s="319"/>
      <c r="AM173" s="319"/>
      <c r="AN173" s="319"/>
      <c r="AO173" s="319"/>
      <c r="AP173" s="319"/>
      <c r="AQ173" s="319"/>
      <c r="AR173" s="319"/>
      <c r="AS173" s="319"/>
      <c r="AT173" s="319"/>
      <c r="AU173" s="319"/>
      <c r="AV173" s="319"/>
      <c r="AW173" s="319"/>
      <c r="AX173" s="319"/>
      <c r="AY173" s="319"/>
      <c r="AZ173" s="319"/>
      <c r="BA173" s="319"/>
      <c r="BB173" s="319"/>
      <c r="BE173" s="319"/>
      <c r="BF173" s="319"/>
      <c r="BG173" s="319"/>
      <c r="BH173" s="319"/>
      <c r="BI173" s="319"/>
      <c r="BJ173" s="319"/>
      <c r="BK173" s="76"/>
    </row>
    <row r="174" spans="21:63" ht="15">
      <c r="U174" s="479"/>
      <c r="V174" s="474"/>
      <c r="AB174" s="319"/>
      <c r="AC174" s="319"/>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19"/>
      <c r="AY174" s="319"/>
      <c r="AZ174" s="319"/>
      <c r="BA174" s="319"/>
      <c r="BB174" s="319"/>
      <c r="BE174" s="319"/>
      <c r="BF174" s="319"/>
      <c r="BG174" s="319"/>
      <c r="BH174" s="319"/>
      <c r="BI174" s="319"/>
      <c r="BJ174" s="319"/>
      <c r="BK174" s="76"/>
    </row>
    <row r="175" spans="22:63" ht="15">
      <c r="V175" s="474"/>
      <c r="AB175" s="319"/>
      <c r="AC175" s="319"/>
      <c r="AD175" s="319"/>
      <c r="AE175" s="319"/>
      <c r="AF175" s="319"/>
      <c r="AG175" s="319"/>
      <c r="AH175" s="319"/>
      <c r="AI175" s="319"/>
      <c r="AJ175" s="319"/>
      <c r="AK175" s="319"/>
      <c r="AL175" s="319"/>
      <c r="AM175" s="319"/>
      <c r="AN175" s="319"/>
      <c r="AO175" s="319"/>
      <c r="AP175" s="319"/>
      <c r="AQ175" s="319"/>
      <c r="AR175" s="319"/>
      <c r="AS175" s="319"/>
      <c r="AT175" s="319"/>
      <c r="AU175" s="319"/>
      <c r="AV175" s="319"/>
      <c r="AW175" s="319"/>
      <c r="AX175" s="319"/>
      <c r="AY175" s="319"/>
      <c r="AZ175" s="319"/>
      <c r="BA175" s="319"/>
      <c r="BB175" s="319"/>
      <c r="BE175" s="319"/>
      <c r="BF175" s="319"/>
      <c r="BG175" s="319"/>
      <c r="BH175" s="319"/>
      <c r="BI175" s="319"/>
      <c r="BJ175" s="319"/>
      <c r="BK175" s="76"/>
    </row>
    <row r="176" spans="28:63" ht="15">
      <c r="AB176" s="319"/>
      <c r="AC176" s="319"/>
      <c r="AD176" s="319"/>
      <c r="AE176" s="319"/>
      <c r="AF176" s="319"/>
      <c r="AG176" s="319"/>
      <c r="AH176" s="319"/>
      <c r="AI176" s="319"/>
      <c r="AJ176" s="319"/>
      <c r="AK176" s="319"/>
      <c r="AL176" s="319"/>
      <c r="AM176" s="319"/>
      <c r="AN176" s="319"/>
      <c r="AO176" s="319"/>
      <c r="AP176" s="319"/>
      <c r="AQ176" s="319"/>
      <c r="AR176" s="319"/>
      <c r="AS176" s="319"/>
      <c r="AT176" s="319"/>
      <c r="AU176" s="319"/>
      <c r="AV176" s="319"/>
      <c r="AW176" s="319"/>
      <c r="AX176" s="319"/>
      <c r="AY176" s="319"/>
      <c r="AZ176" s="319"/>
      <c r="BA176" s="319"/>
      <c r="BB176" s="319"/>
      <c r="BE176" s="319"/>
      <c r="BF176" s="319"/>
      <c r="BG176" s="319"/>
      <c r="BH176" s="319"/>
      <c r="BI176" s="319"/>
      <c r="BJ176" s="319"/>
      <c r="BK176" s="76"/>
    </row>
    <row r="177" spans="18:63" ht="15">
      <c r="R177" s="478"/>
      <c r="AB177" s="319"/>
      <c r="AC177" s="319"/>
      <c r="AD177" s="319"/>
      <c r="AE177" s="319"/>
      <c r="AF177" s="319"/>
      <c r="AG177" s="319"/>
      <c r="AH177" s="319"/>
      <c r="AI177" s="319"/>
      <c r="AJ177" s="319"/>
      <c r="AK177" s="319"/>
      <c r="AL177" s="319"/>
      <c r="AM177" s="319"/>
      <c r="AN177" s="319"/>
      <c r="AO177" s="319"/>
      <c r="AP177" s="319"/>
      <c r="AQ177" s="319"/>
      <c r="AR177" s="319"/>
      <c r="AS177" s="319"/>
      <c r="AT177" s="319"/>
      <c r="AU177" s="319"/>
      <c r="AV177" s="319"/>
      <c r="AW177" s="319"/>
      <c r="AX177" s="319"/>
      <c r="AY177" s="319"/>
      <c r="AZ177" s="319"/>
      <c r="BA177" s="319"/>
      <c r="BB177" s="319"/>
      <c r="BE177" s="319"/>
      <c r="BF177" s="319"/>
      <c r="BG177" s="319"/>
      <c r="BH177" s="319"/>
      <c r="BI177" s="319"/>
      <c r="BJ177" s="319"/>
      <c r="BK177" s="76"/>
    </row>
    <row r="178" spans="21:63" ht="15">
      <c r="U178" s="479"/>
      <c r="V178" s="474"/>
      <c r="AB178" s="319"/>
      <c r="AC178" s="319"/>
      <c r="AD178" s="319"/>
      <c r="AE178" s="319"/>
      <c r="AF178" s="319"/>
      <c r="AG178" s="319"/>
      <c r="AH178" s="319"/>
      <c r="AI178" s="319"/>
      <c r="AJ178" s="319"/>
      <c r="AK178" s="319"/>
      <c r="AL178" s="319"/>
      <c r="AM178" s="319"/>
      <c r="AN178" s="319"/>
      <c r="AO178" s="319"/>
      <c r="AP178" s="319"/>
      <c r="AQ178" s="319"/>
      <c r="AR178" s="319"/>
      <c r="AS178" s="319"/>
      <c r="AT178" s="319"/>
      <c r="AU178" s="319"/>
      <c r="AV178" s="319"/>
      <c r="AW178" s="319"/>
      <c r="AX178" s="319"/>
      <c r="AY178" s="319"/>
      <c r="AZ178" s="319"/>
      <c r="BA178" s="319"/>
      <c r="BB178" s="319"/>
      <c r="BE178" s="319"/>
      <c r="BF178" s="319"/>
      <c r="BG178" s="319"/>
      <c r="BH178" s="319"/>
      <c r="BI178" s="319"/>
      <c r="BJ178" s="319"/>
      <c r="BK178" s="76"/>
    </row>
    <row r="179" spans="21:63" ht="15">
      <c r="U179" s="479"/>
      <c r="V179" s="474"/>
      <c r="AB179" s="319"/>
      <c r="AC179" s="319"/>
      <c r="AD179" s="319"/>
      <c r="AE179" s="319"/>
      <c r="AF179" s="319"/>
      <c r="AG179" s="319"/>
      <c r="AH179" s="319"/>
      <c r="AI179" s="319"/>
      <c r="AJ179" s="319"/>
      <c r="AK179" s="319"/>
      <c r="AL179" s="319"/>
      <c r="AM179" s="319"/>
      <c r="AN179" s="319"/>
      <c r="AO179" s="319"/>
      <c r="AP179" s="319"/>
      <c r="AQ179" s="319"/>
      <c r="AR179" s="319"/>
      <c r="AS179" s="319"/>
      <c r="AT179" s="319"/>
      <c r="AU179" s="319"/>
      <c r="AV179" s="319"/>
      <c r="AW179" s="319"/>
      <c r="AX179" s="319"/>
      <c r="AY179" s="319"/>
      <c r="AZ179" s="319"/>
      <c r="BA179" s="319"/>
      <c r="BB179" s="319"/>
      <c r="BE179" s="319"/>
      <c r="BF179" s="319"/>
      <c r="BG179" s="319"/>
      <c r="BH179" s="319"/>
      <c r="BI179" s="319"/>
      <c r="BJ179" s="319"/>
      <c r="BK179" s="76"/>
    </row>
    <row r="180" spans="21:63" ht="15">
      <c r="U180" s="479"/>
      <c r="V180" s="474"/>
      <c r="AB180" s="319"/>
      <c r="AC180" s="319"/>
      <c r="AD180" s="319"/>
      <c r="AE180" s="319"/>
      <c r="AF180" s="319"/>
      <c r="AG180" s="319"/>
      <c r="AH180" s="319"/>
      <c r="AI180" s="319"/>
      <c r="AJ180" s="319"/>
      <c r="AK180" s="319"/>
      <c r="AL180" s="319"/>
      <c r="AM180" s="319"/>
      <c r="AN180" s="319"/>
      <c r="AO180" s="319"/>
      <c r="AP180" s="319"/>
      <c r="AQ180" s="319"/>
      <c r="AR180" s="319"/>
      <c r="AS180" s="319"/>
      <c r="AT180" s="319"/>
      <c r="AU180" s="319"/>
      <c r="AV180" s="319"/>
      <c r="AW180" s="319"/>
      <c r="AX180" s="319"/>
      <c r="AY180" s="319"/>
      <c r="AZ180" s="319"/>
      <c r="BA180" s="319"/>
      <c r="BB180" s="319"/>
      <c r="BE180" s="319"/>
      <c r="BF180" s="319"/>
      <c r="BG180" s="319"/>
      <c r="BH180" s="319"/>
      <c r="BI180" s="319"/>
      <c r="BJ180" s="319"/>
      <c r="BK180" s="76"/>
    </row>
    <row r="181" spans="21:63" ht="15">
      <c r="U181" s="479"/>
      <c r="V181" s="474"/>
      <c r="AB181" s="319"/>
      <c r="AC181" s="319"/>
      <c r="AD181" s="319"/>
      <c r="AE181" s="319"/>
      <c r="AF181" s="319"/>
      <c r="AG181" s="319"/>
      <c r="AH181" s="319"/>
      <c r="AI181" s="319"/>
      <c r="AJ181" s="319"/>
      <c r="AK181" s="319"/>
      <c r="AL181" s="319"/>
      <c r="AM181" s="319"/>
      <c r="AN181" s="319"/>
      <c r="AO181" s="319"/>
      <c r="AP181" s="319"/>
      <c r="AQ181" s="319"/>
      <c r="AR181" s="319"/>
      <c r="AS181" s="319"/>
      <c r="AT181" s="319"/>
      <c r="AU181" s="319"/>
      <c r="AV181" s="319"/>
      <c r="AW181" s="319"/>
      <c r="AX181" s="319"/>
      <c r="AY181" s="319"/>
      <c r="AZ181" s="319"/>
      <c r="BA181" s="319"/>
      <c r="BB181" s="319"/>
      <c r="BE181" s="319"/>
      <c r="BF181" s="319"/>
      <c r="BG181" s="319"/>
      <c r="BH181" s="319"/>
      <c r="BI181" s="319"/>
      <c r="BJ181" s="319"/>
      <c r="BK181" s="76"/>
    </row>
    <row r="182" spans="21:63" ht="15">
      <c r="U182" s="479"/>
      <c r="V182" s="474"/>
      <c r="AB182" s="319"/>
      <c r="AC182" s="319"/>
      <c r="AD182" s="319"/>
      <c r="AE182" s="319"/>
      <c r="AF182" s="319"/>
      <c r="AG182" s="319"/>
      <c r="AH182" s="319"/>
      <c r="AI182" s="319"/>
      <c r="AJ182" s="319"/>
      <c r="AK182" s="319"/>
      <c r="AL182" s="319"/>
      <c r="AM182" s="319"/>
      <c r="AN182" s="319"/>
      <c r="AO182" s="319"/>
      <c r="AP182" s="319"/>
      <c r="AQ182" s="319"/>
      <c r="AR182" s="319"/>
      <c r="AS182" s="319"/>
      <c r="AT182" s="319"/>
      <c r="AU182" s="319"/>
      <c r="AV182" s="319"/>
      <c r="AW182" s="319"/>
      <c r="AX182" s="319"/>
      <c r="AY182" s="319"/>
      <c r="AZ182" s="319"/>
      <c r="BA182" s="319"/>
      <c r="BB182" s="319"/>
      <c r="BE182" s="319"/>
      <c r="BF182" s="319"/>
      <c r="BG182" s="319"/>
      <c r="BH182" s="319"/>
      <c r="BI182" s="319"/>
      <c r="BJ182" s="319"/>
      <c r="BK182" s="76"/>
    </row>
    <row r="183" spans="21:63" ht="15">
      <c r="U183" s="479"/>
      <c r="V183" s="474"/>
      <c r="AB183" s="319"/>
      <c r="AC183" s="319"/>
      <c r="AD183" s="319"/>
      <c r="AE183" s="319"/>
      <c r="AF183" s="319"/>
      <c r="AG183" s="319"/>
      <c r="AH183" s="319"/>
      <c r="AI183" s="319"/>
      <c r="AJ183" s="319"/>
      <c r="AK183" s="319"/>
      <c r="AL183" s="319"/>
      <c r="AM183" s="319"/>
      <c r="AN183" s="319"/>
      <c r="AO183" s="319"/>
      <c r="AP183" s="319"/>
      <c r="AQ183" s="319"/>
      <c r="AR183" s="319"/>
      <c r="AS183" s="319"/>
      <c r="AT183" s="319"/>
      <c r="AU183" s="319"/>
      <c r="AV183" s="319"/>
      <c r="AW183" s="319"/>
      <c r="AX183" s="319"/>
      <c r="AY183" s="319"/>
      <c r="AZ183" s="319"/>
      <c r="BA183" s="319"/>
      <c r="BB183" s="319"/>
      <c r="BE183" s="319"/>
      <c r="BF183" s="319"/>
      <c r="BG183" s="319"/>
      <c r="BH183" s="319"/>
      <c r="BI183" s="319"/>
      <c r="BJ183" s="319"/>
      <c r="BK183" s="76"/>
    </row>
    <row r="184" spans="21:63" ht="15">
      <c r="U184" s="471"/>
      <c r="V184" s="474"/>
      <c r="AB184" s="319"/>
      <c r="AC184" s="319"/>
      <c r="AD184" s="319"/>
      <c r="AE184" s="319"/>
      <c r="AF184" s="319"/>
      <c r="AG184" s="319"/>
      <c r="AH184" s="319"/>
      <c r="AI184" s="319"/>
      <c r="AJ184" s="319"/>
      <c r="AK184" s="319"/>
      <c r="AL184" s="319"/>
      <c r="AM184" s="319"/>
      <c r="AN184" s="319"/>
      <c r="AO184" s="319"/>
      <c r="AP184" s="319"/>
      <c r="AQ184" s="319"/>
      <c r="AR184" s="319"/>
      <c r="AS184" s="319"/>
      <c r="AT184" s="319"/>
      <c r="AU184" s="319"/>
      <c r="AV184" s="319"/>
      <c r="AW184" s="319"/>
      <c r="AX184" s="319"/>
      <c r="AY184" s="319"/>
      <c r="AZ184" s="319"/>
      <c r="BA184" s="319"/>
      <c r="BB184" s="319"/>
      <c r="BE184" s="319"/>
      <c r="BF184" s="319"/>
      <c r="BG184" s="319"/>
      <c r="BH184" s="319"/>
      <c r="BI184" s="319"/>
      <c r="BJ184" s="319"/>
      <c r="BK184" s="76"/>
    </row>
    <row r="185" spans="28:63" ht="15">
      <c r="AB185" s="319"/>
      <c r="AC185" s="319"/>
      <c r="AD185" s="319"/>
      <c r="AE185" s="319"/>
      <c r="AF185" s="319"/>
      <c r="AG185" s="319"/>
      <c r="AH185" s="319"/>
      <c r="AI185" s="319"/>
      <c r="AJ185" s="319"/>
      <c r="AK185" s="319"/>
      <c r="AL185" s="319"/>
      <c r="AM185" s="319"/>
      <c r="AN185" s="319"/>
      <c r="AO185" s="319"/>
      <c r="AP185" s="319"/>
      <c r="AQ185" s="319"/>
      <c r="AR185" s="319"/>
      <c r="AS185" s="319"/>
      <c r="AT185" s="319"/>
      <c r="AU185" s="319"/>
      <c r="AV185" s="319"/>
      <c r="AW185" s="319"/>
      <c r="AX185" s="319"/>
      <c r="AY185" s="319"/>
      <c r="AZ185" s="319"/>
      <c r="BA185" s="319"/>
      <c r="BB185" s="319"/>
      <c r="BE185" s="319"/>
      <c r="BF185" s="319"/>
      <c r="BG185" s="319"/>
      <c r="BH185" s="319"/>
      <c r="BI185" s="319"/>
      <c r="BJ185" s="319"/>
      <c r="BK185" s="76"/>
    </row>
    <row r="186" spans="18:63" ht="15">
      <c r="R186" s="478"/>
      <c r="U186" s="479"/>
      <c r="AB186" s="319"/>
      <c r="AC186" s="319"/>
      <c r="AD186" s="319"/>
      <c r="AE186" s="319"/>
      <c r="AF186" s="319"/>
      <c r="AG186" s="319"/>
      <c r="AH186" s="319"/>
      <c r="AI186" s="319"/>
      <c r="AJ186" s="319"/>
      <c r="AK186" s="319"/>
      <c r="AL186" s="319"/>
      <c r="AM186" s="319"/>
      <c r="AN186" s="319"/>
      <c r="AO186" s="319"/>
      <c r="AP186" s="319"/>
      <c r="AQ186" s="319"/>
      <c r="AR186" s="319"/>
      <c r="AS186" s="319"/>
      <c r="AT186" s="319"/>
      <c r="AU186" s="319"/>
      <c r="AV186" s="319"/>
      <c r="AW186" s="319"/>
      <c r="AX186" s="319"/>
      <c r="AY186" s="319"/>
      <c r="AZ186" s="319"/>
      <c r="BA186" s="319"/>
      <c r="BB186" s="319"/>
      <c r="BE186" s="319"/>
      <c r="BF186" s="319"/>
      <c r="BG186" s="319"/>
      <c r="BH186" s="319"/>
      <c r="BI186" s="319"/>
      <c r="BJ186" s="319"/>
      <c r="BK186" s="76"/>
    </row>
    <row r="187" spans="21:63" ht="15">
      <c r="U187" s="479"/>
      <c r="V187" s="474"/>
      <c r="AB187" s="319"/>
      <c r="AC187" s="319"/>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19"/>
      <c r="AY187" s="319"/>
      <c r="AZ187" s="319"/>
      <c r="BA187" s="319"/>
      <c r="BB187" s="319"/>
      <c r="BE187" s="319"/>
      <c r="BF187" s="319"/>
      <c r="BG187" s="319"/>
      <c r="BH187" s="319"/>
      <c r="BI187" s="319"/>
      <c r="BJ187" s="319"/>
      <c r="BK187" s="76"/>
    </row>
    <row r="188" spans="21:63" ht="15">
      <c r="U188" s="479"/>
      <c r="V188" s="474"/>
      <c r="AB188" s="319"/>
      <c r="AC188" s="319"/>
      <c r="AD188" s="319"/>
      <c r="AE188" s="319"/>
      <c r="AF188" s="319"/>
      <c r="AG188" s="319"/>
      <c r="AH188" s="319"/>
      <c r="AI188" s="319"/>
      <c r="AJ188" s="319"/>
      <c r="AK188" s="319"/>
      <c r="AL188" s="319"/>
      <c r="AM188" s="319"/>
      <c r="AN188" s="319"/>
      <c r="AO188" s="319"/>
      <c r="AP188" s="319"/>
      <c r="AQ188" s="319"/>
      <c r="AR188" s="319"/>
      <c r="AS188" s="319"/>
      <c r="AT188" s="319"/>
      <c r="AU188" s="319"/>
      <c r="AV188" s="319"/>
      <c r="AW188" s="319"/>
      <c r="AX188" s="319"/>
      <c r="AY188" s="319"/>
      <c r="AZ188" s="319"/>
      <c r="BA188" s="319"/>
      <c r="BB188" s="319"/>
      <c r="BE188" s="319"/>
      <c r="BF188" s="319"/>
      <c r="BG188" s="319"/>
      <c r="BH188" s="319"/>
      <c r="BI188" s="319"/>
      <c r="BJ188" s="319"/>
      <c r="BK188" s="76"/>
    </row>
    <row r="189" spans="21:63" ht="15">
      <c r="U189" s="479"/>
      <c r="V189" s="474"/>
      <c r="AB189" s="319"/>
      <c r="AC189" s="319"/>
      <c r="AD189" s="319"/>
      <c r="AE189" s="319"/>
      <c r="AF189" s="319"/>
      <c r="AG189" s="319"/>
      <c r="AH189" s="319"/>
      <c r="AI189" s="319"/>
      <c r="AJ189" s="319"/>
      <c r="AK189" s="319"/>
      <c r="AL189" s="319"/>
      <c r="AM189" s="319"/>
      <c r="AN189" s="319"/>
      <c r="AO189" s="319"/>
      <c r="AP189" s="319"/>
      <c r="AQ189" s="319"/>
      <c r="AR189" s="319"/>
      <c r="AS189" s="319"/>
      <c r="AT189" s="319"/>
      <c r="AU189" s="319"/>
      <c r="AV189" s="319"/>
      <c r="AW189" s="319"/>
      <c r="AX189" s="319"/>
      <c r="AY189" s="319"/>
      <c r="AZ189" s="319"/>
      <c r="BA189" s="319"/>
      <c r="BB189" s="319"/>
      <c r="BE189" s="319"/>
      <c r="BF189" s="319"/>
      <c r="BG189" s="319"/>
      <c r="BH189" s="319"/>
      <c r="BI189" s="319"/>
      <c r="BJ189" s="319"/>
      <c r="BK189" s="76"/>
    </row>
    <row r="190" spans="21:63" ht="15">
      <c r="U190" s="479"/>
      <c r="V190" s="474"/>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19"/>
      <c r="AY190" s="319"/>
      <c r="AZ190" s="319"/>
      <c r="BA190" s="319"/>
      <c r="BB190" s="319"/>
      <c r="BE190" s="319"/>
      <c r="BF190" s="319"/>
      <c r="BG190" s="319"/>
      <c r="BH190" s="319"/>
      <c r="BI190" s="319"/>
      <c r="BJ190" s="319"/>
      <c r="BK190" s="76"/>
    </row>
    <row r="191" spans="21:63" ht="15">
      <c r="U191" s="479"/>
      <c r="V191" s="474"/>
      <c r="AB191" s="319"/>
      <c r="AC191" s="319"/>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19"/>
      <c r="AY191" s="319"/>
      <c r="AZ191" s="319"/>
      <c r="BA191" s="319"/>
      <c r="BB191" s="319"/>
      <c r="BE191" s="319"/>
      <c r="BF191" s="319"/>
      <c r="BG191" s="319"/>
      <c r="BH191" s="319"/>
      <c r="BI191" s="319"/>
      <c r="BJ191" s="319"/>
      <c r="BK191" s="76"/>
    </row>
    <row r="192" spans="21:63" ht="15">
      <c r="U192" s="479"/>
      <c r="V192" s="474"/>
      <c r="AB192" s="319"/>
      <c r="AC192" s="319"/>
      <c r="AD192" s="319"/>
      <c r="AE192" s="319"/>
      <c r="AF192" s="319"/>
      <c r="AG192" s="319"/>
      <c r="AH192" s="319"/>
      <c r="AI192" s="319"/>
      <c r="AJ192" s="319"/>
      <c r="AK192" s="319"/>
      <c r="AL192" s="319"/>
      <c r="AM192" s="319"/>
      <c r="AN192" s="319"/>
      <c r="AO192" s="319"/>
      <c r="AP192" s="319"/>
      <c r="AQ192" s="319"/>
      <c r="AR192" s="319"/>
      <c r="AS192" s="319"/>
      <c r="AT192" s="319"/>
      <c r="AU192" s="319"/>
      <c r="AV192" s="319"/>
      <c r="AW192" s="319"/>
      <c r="AX192" s="319"/>
      <c r="AY192" s="319"/>
      <c r="AZ192" s="319"/>
      <c r="BA192" s="319"/>
      <c r="BB192" s="319"/>
      <c r="BE192" s="319"/>
      <c r="BF192" s="319"/>
      <c r="BG192" s="319"/>
      <c r="BH192" s="319"/>
      <c r="BI192" s="319"/>
      <c r="BJ192" s="319"/>
      <c r="BK192" s="76"/>
    </row>
    <row r="193" spans="21:63" ht="15">
      <c r="U193" s="479"/>
      <c r="V193" s="474"/>
      <c r="AB193" s="319"/>
      <c r="AC193" s="319"/>
      <c r="AD193" s="319"/>
      <c r="AE193" s="319"/>
      <c r="AF193" s="319"/>
      <c r="AG193" s="319"/>
      <c r="AH193" s="319"/>
      <c r="AI193" s="319"/>
      <c r="AJ193" s="319"/>
      <c r="AK193" s="319"/>
      <c r="AL193" s="319"/>
      <c r="AM193" s="319"/>
      <c r="AN193" s="319"/>
      <c r="AO193" s="319"/>
      <c r="AP193" s="319"/>
      <c r="AQ193" s="319"/>
      <c r="AR193" s="319"/>
      <c r="AS193" s="319"/>
      <c r="AT193" s="319"/>
      <c r="AU193" s="319"/>
      <c r="AV193" s="319"/>
      <c r="AW193" s="319"/>
      <c r="AX193" s="319"/>
      <c r="AY193" s="319"/>
      <c r="AZ193" s="319"/>
      <c r="BA193" s="319"/>
      <c r="BB193" s="319"/>
      <c r="BE193" s="319"/>
      <c r="BF193" s="319"/>
      <c r="BG193" s="319"/>
      <c r="BH193" s="319"/>
      <c r="BI193" s="319"/>
      <c r="BJ193" s="319"/>
      <c r="BK193" s="76"/>
    </row>
    <row r="194" spans="22:63" ht="15">
      <c r="V194" s="474"/>
      <c r="AB194" s="319"/>
      <c r="AC194" s="319"/>
      <c r="AD194" s="319"/>
      <c r="AE194" s="319"/>
      <c r="AF194" s="319"/>
      <c r="AG194" s="319"/>
      <c r="AH194" s="319"/>
      <c r="AI194" s="319"/>
      <c r="AJ194" s="319"/>
      <c r="AK194" s="319"/>
      <c r="AL194" s="319"/>
      <c r="AM194" s="319"/>
      <c r="AN194" s="319"/>
      <c r="AO194" s="319"/>
      <c r="AP194" s="319"/>
      <c r="AQ194" s="319"/>
      <c r="AR194" s="319"/>
      <c r="AS194" s="319"/>
      <c r="AT194" s="319"/>
      <c r="AU194" s="319"/>
      <c r="AV194" s="319"/>
      <c r="AW194" s="319"/>
      <c r="AX194" s="319"/>
      <c r="AY194" s="319"/>
      <c r="AZ194" s="319"/>
      <c r="BA194" s="319"/>
      <c r="BB194" s="319"/>
      <c r="BE194" s="319"/>
      <c r="BF194" s="319"/>
      <c r="BG194" s="319"/>
      <c r="BH194" s="319"/>
      <c r="BI194" s="319"/>
      <c r="BJ194" s="319"/>
      <c r="BK194" s="76"/>
    </row>
    <row r="195" spans="18:63" ht="15">
      <c r="R195" s="478"/>
      <c r="U195" s="479"/>
      <c r="AB195" s="319"/>
      <c r="AC195" s="319"/>
      <c r="AD195" s="319"/>
      <c r="AE195" s="319"/>
      <c r="AF195" s="319"/>
      <c r="AG195" s="319"/>
      <c r="AH195" s="319"/>
      <c r="AI195" s="319"/>
      <c r="AJ195" s="319"/>
      <c r="AK195" s="319"/>
      <c r="AL195" s="319"/>
      <c r="AM195" s="319"/>
      <c r="AN195" s="319"/>
      <c r="AO195" s="319"/>
      <c r="AP195" s="319"/>
      <c r="AQ195" s="319"/>
      <c r="AR195" s="319"/>
      <c r="AS195" s="319"/>
      <c r="AT195" s="319"/>
      <c r="AU195" s="319"/>
      <c r="AV195" s="319"/>
      <c r="AW195" s="319"/>
      <c r="AX195" s="319"/>
      <c r="AY195" s="319"/>
      <c r="AZ195" s="319"/>
      <c r="BA195" s="319"/>
      <c r="BB195" s="319"/>
      <c r="BE195" s="319"/>
      <c r="BF195" s="319"/>
      <c r="BG195" s="319"/>
      <c r="BH195" s="319"/>
      <c r="BI195" s="319"/>
      <c r="BJ195" s="319"/>
      <c r="BK195" s="76"/>
    </row>
    <row r="196" spans="18:22" ht="15">
      <c r="R196" s="471"/>
      <c r="U196" s="479"/>
      <c r="V196" s="474"/>
    </row>
    <row r="197" spans="21:22" ht="15">
      <c r="U197" s="479"/>
      <c r="V197" s="474"/>
    </row>
    <row r="198" spans="21:22" ht="15">
      <c r="U198" s="479"/>
      <c r="V198" s="474"/>
    </row>
    <row r="199" spans="21:22" ht="15">
      <c r="U199" s="479"/>
      <c r="V199" s="474"/>
    </row>
    <row r="200" spans="21:22" ht="15">
      <c r="U200" s="479"/>
      <c r="V200" s="474"/>
    </row>
    <row r="201" spans="21:22" ht="15">
      <c r="U201" s="479"/>
      <c r="V201" s="474"/>
    </row>
    <row r="202" spans="21:22" ht="15">
      <c r="U202" s="479"/>
      <c r="V202" s="474"/>
    </row>
    <row r="205" spans="18:21" ht="15">
      <c r="R205" s="478"/>
      <c r="U205" s="479"/>
    </row>
    <row r="206" spans="21:22" ht="15">
      <c r="U206" s="479"/>
      <c r="V206" s="471"/>
    </row>
    <row r="207" spans="21:22" ht="15">
      <c r="U207" s="479"/>
      <c r="V207" s="471"/>
    </row>
    <row r="208" spans="21:22" ht="15">
      <c r="U208" s="479"/>
      <c r="V208" s="471"/>
    </row>
    <row r="209" spans="21:22" ht="15">
      <c r="U209" s="479"/>
      <c r="V209" s="471"/>
    </row>
    <row r="210" spans="21:22" ht="15">
      <c r="U210" s="479"/>
      <c r="V210" s="471"/>
    </row>
    <row r="211" spans="21:22" ht="15">
      <c r="U211" s="479"/>
      <c r="V211" s="471"/>
    </row>
    <row r="212" spans="18:22" ht="15">
      <c r="R212" s="471"/>
      <c r="U212" s="479"/>
      <c r="V212" s="471"/>
    </row>
    <row r="214" ht="15">
      <c r="R214" s="471"/>
    </row>
    <row r="215" spans="18:21" ht="15">
      <c r="R215" s="478"/>
      <c r="U215" s="479"/>
    </row>
    <row r="216" spans="21:22" ht="15">
      <c r="U216" s="479"/>
      <c r="V216" s="471"/>
    </row>
    <row r="217" spans="21:22" ht="15">
      <c r="U217" s="479"/>
      <c r="V217" s="471"/>
    </row>
    <row r="218" spans="21:22" ht="15">
      <c r="U218" s="479"/>
      <c r="V218" s="471"/>
    </row>
    <row r="219" spans="21:22" ht="15">
      <c r="U219" s="479"/>
      <c r="V219" s="471"/>
    </row>
    <row r="220" spans="21:22" ht="15">
      <c r="U220" s="479"/>
      <c r="V220" s="471"/>
    </row>
    <row r="221" spans="21:22" ht="15">
      <c r="U221" s="479"/>
      <c r="V221" s="471"/>
    </row>
    <row r="222" spans="21:22" ht="15">
      <c r="U222" s="479"/>
      <c r="V222" s="471"/>
    </row>
    <row r="223" ht="15">
      <c r="U223" s="471"/>
    </row>
    <row r="224" spans="18:21" ht="15">
      <c r="R224" s="478"/>
      <c r="U224" s="479"/>
    </row>
    <row r="225" spans="21:22" ht="15">
      <c r="U225" s="479"/>
      <c r="V225" s="471"/>
    </row>
    <row r="226" spans="21:22" ht="15">
      <c r="U226" s="479"/>
      <c r="V226" s="471"/>
    </row>
    <row r="227" spans="21:22" ht="15">
      <c r="U227" s="479"/>
      <c r="V227" s="471"/>
    </row>
    <row r="228" spans="21:22" ht="15">
      <c r="U228" s="479"/>
      <c r="V228" s="471"/>
    </row>
    <row r="229" spans="21:22" ht="15">
      <c r="U229" s="479"/>
      <c r="V229" s="471"/>
    </row>
    <row r="230" spans="21:22" ht="15">
      <c r="U230" s="479"/>
      <c r="V230" s="471"/>
    </row>
    <row r="231" spans="21:22" ht="15">
      <c r="U231" s="479"/>
      <c r="V231" s="471"/>
    </row>
    <row r="233" spans="18:21" ht="15">
      <c r="R233" s="478"/>
      <c r="U233" s="479"/>
    </row>
    <row r="234" spans="21:22" ht="15">
      <c r="U234" s="479"/>
      <c r="V234" s="471"/>
    </row>
    <row r="235" spans="21:22" ht="15">
      <c r="U235" s="479"/>
      <c r="V235" s="471"/>
    </row>
    <row r="236" spans="21:22" ht="15">
      <c r="U236" s="479"/>
      <c r="V236" s="471"/>
    </row>
    <row r="237" spans="21:22" ht="15">
      <c r="U237" s="479"/>
      <c r="V237" s="471"/>
    </row>
    <row r="238" spans="21:22" ht="15">
      <c r="U238" s="479"/>
      <c r="V238" s="471"/>
    </row>
    <row r="239" spans="21:22" ht="15">
      <c r="U239" s="479"/>
      <c r="V239" s="471"/>
    </row>
    <row r="240" spans="21:22" ht="15">
      <c r="U240" s="479"/>
      <c r="V240" s="471"/>
    </row>
    <row r="241" spans="21:22" ht="15">
      <c r="U241" s="479"/>
      <c r="V241" s="471"/>
    </row>
    <row r="242" spans="21:22" ht="15">
      <c r="U242" s="479"/>
      <c r="V242" s="471"/>
    </row>
    <row r="243" spans="21:22" ht="15">
      <c r="U243" s="471"/>
      <c r="V243" s="474"/>
    </row>
    <row r="244" spans="21:22" ht="15">
      <c r="U244" s="471"/>
      <c r="V244" s="474"/>
    </row>
    <row r="245" spans="18:22" ht="15">
      <c r="R245" s="478"/>
      <c r="U245" s="471"/>
      <c r="V245" s="474"/>
    </row>
    <row r="246" spans="21:22" ht="15">
      <c r="U246" s="471"/>
      <c r="V246" s="474"/>
    </row>
    <row r="247" spans="21:22" ht="15">
      <c r="U247" s="471"/>
      <c r="V247" s="474"/>
    </row>
    <row r="248" spans="21:22" ht="15">
      <c r="U248" s="471"/>
      <c r="V248" s="474"/>
    </row>
    <row r="249" spans="21:22" ht="15">
      <c r="U249" s="471"/>
      <c r="V249" s="474"/>
    </row>
    <row r="250" spans="21:22" ht="15">
      <c r="U250" s="471"/>
      <c r="V250" s="474"/>
    </row>
    <row r="251" spans="21:22" ht="15">
      <c r="U251" s="479"/>
      <c r="V251" s="471"/>
    </row>
    <row r="252" spans="21:22" ht="15">
      <c r="U252" s="479"/>
      <c r="V252" s="471"/>
    </row>
    <row r="253" spans="21:22" ht="15">
      <c r="U253" s="471"/>
      <c r="V253" s="474"/>
    </row>
    <row r="254" spans="21:22" ht="15">
      <c r="U254" s="471"/>
      <c r="V254" s="474"/>
    </row>
    <row r="255" spans="18:22" ht="15">
      <c r="R255" s="478"/>
      <c r="U255" s="471"/>
      <c r="V255" s="474"/>
    </row>
    <row r="256" spans="21:22" ht="15">
      <c r="U256" s="471"/>
      <c r="V256" s="474"/>
    </row>
    <row r="257" spans="21:22" ht="15">
      <c r="U257" s="471"/>
      <c r="V257" s="474"/>
    </row>
    <row r="258" spans="21:22" ht="15">
      <c r="U258" s="471"/>
      <c r="V258" s="474"/>
    </row>
    <row r="259" spans="21:22" ht="15">
      <c r="U259" s="471"/>
      <c r="V259" s="474"/>
    </row>
    <row r="260" spans="21:22" ht="15">
      <c r="U260" s="471"/>
      <c r="V260" s="474"/>
    </row>
    <row r="261" spans="21:22" ht="15">
      <c r="U261" s="479"/>
      <c r="V261" s="471"/>
    </row>
    <row r="262" spans="21:22" ht="15">
      <c r="U262" s="479"/>
      <c r="V262" s="471"/>
    </row>
    <row r="265" spans="18:21" ht="15">
      <c r="R265" s="478"/>
      <c r="U265" s="479"/>
    </row>
    <row r="266" spans="18:22" ht="15">
      <c r="R266" s="478"/>
      <c r="U266" s="479"/>
      <c r="V266" s="471"/>
    </row>
    <row r="267" spans="18:22" ht="15">
      <c r="R267" s="478"/>
      <c r="U267" s="479"/>
      <c r="V267" s="471"/>
    </row>
    <row r="268" spans="18:22" ht="15">
      <c r="R268" s="478"/>
      <c r="U268" s="479"/>
      <c r="V268" s="471"/>
    </row>
    <row r="269" spans="18:22" ht="15">
      <c r="R269" s="478"/>
      <c r="U269" s="479"/>
      <c r="V269" s="471"/>
    </row>
    <row r="270" spans="18:22" ht="15">
      <c r="R270" s="478"/>
      <c r="U270" s="479"/>
      <c r="V270" s="471"/>
    </row>
    <row r="271" spans="18:22" ht="15">
      <c r="R271" s="478"/>
      <c r="U271" s="479"/>
      <c r="V271" s="471"/>
    </row>
    <row r="272" spans="18:22" ht="15">
      <c r="R272" s="478"/>
      <c r="U272" s="479"/>
      <c r="V272" s="471"/>
    </row>
    <row r="273" ht="15">
      <c r="R273" s="478"/>
    </row>
    <row r="274" ht="15">
      <c r="R274" s="478"/>
    </row>
    <row r="275" spans="18:21" ht="15">
      <c r="R275" s="478"/>
      <c r="U275" s="479"/>
    </row>
    <row r="276" spans="18:22" ht="15">
      <c r="R276" s="478"/>
      <c r="U276" s="479"/>
      <c r="V276" s="471"/>
    </row>
    <row r="277" spans="18:22" ht="15">
      <c r="R277" s="478"/>
      <c r="U277" s="479"/>
      <c r="V277" s="471"/>
    </row>
    <row r="278" spans="18:22" ht="15">
      <c r="R278" s="478"/>
      <c r="U278" s="479"/>
      <c r="V278" s="471"/>
    </row>
    <row r="279" spans="18:22" ht="15">
      <c r="R279" s="478"/>
      <c r="U279" s="479"/>
      <c r="V279" s="471"/>
    </row>
    <row r="280" spans="18:22" ht="15">
      <c r="R280" s="478"/>
      <c r="U280" s="479"/>
      <c r="V280" s="471"/>
    </row>
    <row r="281" spans="18:22" ht="15">
      <c r="R281" s="478"/>
      <c r="U281" s="479"/>
      <c r="V281" s="471"/>
    </row>
    <row r="282" spans="18:22" ht="15">
      <c r="R282" s="478"/>
      <c r="U282" s="479"/>
      <c r="V282" s="471"/>
    </row>
    <row r="283" ht="15">
      <c r="R283" s="478"/>
    </row>
    <row r="284" ht="15">
      <c r="R284" s="478"/>
    </row>
    <row r="285" spans="18:21" ht="15">
      <c r="R285" s="478"/>
      <c r="U285" s="479"/>
    </row>
    <row r="286" spans="18:22" ht="15">
      <c r="R286" s="478"/>
      <c r="U286" s="479"/>
      <c r="V286" s="471"/>
    </row>
    <row r="287" spans="18:22" ht="15">
      <c r="R287" s="478"/>
      <c r="U287" s="479"/>
      <c r="V287" s="471"/>
    </row>
    <row r="288" spans="18:22" ht="15">
      <c r="R288" s="478"/>
      <c r="U288" s="479"/>
      <c r="V288" s="471"/>
    </row>
    <row r="289" spans="18:22" ht="15">
      <c r="R289" s="478"/>
      <c r="U289" s="479"/>
      <c r="V289" s="471"/>
    </row>
    <row r="290" spans="18:22" ht="15">
      <c r="R290" s="478"/>
      <c r="U290" s="479"/>
      <c r="V290" s="471"/>
    </row>
    <row r="291" spans="18:22" ht="15">
      <c r="R291" s="478"/>
      <c r="U291" s="479"/>
      <c r="V291" s="471"/>
    </row>
    <row r="292" spans="18:22" ht="15">
      <c r="R292" s="478"/>
      <c r="U292" s="479"/>
      <c r="V292" s="471"/>
    </row>
    <row r="293" ht="15">
      <c r="R293" s="478"/>
    </row>
    <row r="294" ht="15">
      <c r="R294" s="478"/>
    </row>
    <row r="295" spans="18:21" ht="15">
      <c r="R295" s="478"/>
      <c r="U295" s="479"/>
    </row>
    <row r="296" spans="21:22" ht="15">
      <c r="U296" s="479"/>
      <c r="V296" s="471"/>
    </row>
    <row r="297" spans="21:22" ht="15">
      <c r="U297" s="479"/>
      <c r="V297" s="471"/>
    </row>
    <row r="298" spans="21:22" ht="15">
      <c r="U298" s="479"/>
      <c r="V298" s="471"/>
    </row>
    <row r="299" spans="21:22" ht="15">
      <c r="U299" s="479"/>
      <c r="V299" s="471"/>
    </row>
    <row r="300" spans="21:22" ht="15">
      <c r="U300" s="479"/>
      <c r="V300" s="471"/>
    </row>
    <row r="301" spans="21:22" ht="15">
      <c r="U301" s="479"/>
      <c r="V301" s="471"/>
    </row>
    <row r="302" spans="21:22" ht="15">
      <c r="U302" s="479"/>
      <c r="V302" s="471"/>
    </row>
    <row r="305" spans="18:21" ht="15">
      <c r="R305" s="478"/>
      <c r="U305" s="479"/>
    </row>
    <row r="306" spans="21:22" ht="15">
      <c r="U306" s="479"/>
      <c r="V306" s="471"/>
    </row>
    <row r="307" spans="21:22" ht="15">
      <c r="U307" s="479"/>
      <c r="V307" s="471"/>
    </row>
    <row r="308" spans="21:22" ht="15">
      <c r="U308" s="479"/>
      <c r="V308" s="471"/>
    </row>
    <row r="309" spans="21:22" ht="15">
      <c r="U309" s="479"/>
      <c r="V309" s="471"/>
    </row>
    <row r="310" spans="21:22" ht="15">
      <c r="U310" s="479"/>
      <c r="V310" s="471"/>
    </row>
    <row r="311" spans="21:22" ht="15">
      <c r="U311" s="479"/>
      <c r="V311" s="471"/>
    </row>
    <row r="312" spans="21:22" ht="15">
      <c r="U312" s="479"/>
      <c r="V312" s="471"/>
    </row>
    <row r="314" spans="18:21" ht="15">
      <c r="R314" s="478"/>
      <c r="U314" s="479"/>
    </row>
    <row r="315" spans="21:22" ht="15">
      <c r="U315" s="479"/>
      <c r="V315" s="471"/>
    </row>
    <row r="316" spans="21:22" ht="15">
      <c r="U316" s="479"/>
      <c r="V316" s="471"/>
    </row>
    <row r="317" spans="21:22" ht="15">
      <c r="U317" s="479"/>
      <c r="V317" s="471"/>
    </row>
    <row r="318" spans="21:22" ht="15">
      <c r="U318" s="479"/>
      <c r="V318" s="471"/>
    </row>
    <row r="319" spans="21:22" ht="15">
      <c r="U319" s="479"/>
      <c r="V319" s="471"/>
    </row>
    <row r="320" spans="21:22" ht="15">
      <c r="U320" s="479"/>
      <c r="V320" s="471"/>
    </row>
    <row r="321" spans="21:22" ht="15">
      <c r="U321" s="479"/>
      <c r="V321" s="471"/>
    </row>
    <row r="324" spans="18:21" ht="15">
      <c r="R324" s="478"/>
      <c r="U324" s="479"/>
    </row>
    <row r="325" spans="21:22" ht="15">
      <c r="U325" s="479"/>
      <c r="V325" s="471"/>
    </row>
    <row r="326" spans="21:22" ht="15">
      <c r="U326" s="479"/>
      <c r="V326" s="471"/>
    </row>
    <row r="327" spans="21:22" ht="15">
      <c r="U327" s="479"/>
      <c r="V327" s="471"/>
    </row>
    <row r="328" spans="21:22" ht="15">
      <c r="U328" s="479"/>
      <c r="V328" s="471"/>
    </row>
    <row r="329" spans="21:22" ht="15">
      <c r="U329" s="479"/>
      <c r="V329" s="471"/>
    </row>
    <row r="330" spans="21:22" ht="15">
      <c r="U330" s="479"/>
      <c r="V330" s="471"/>
    </row>
    <row r="331" spans="21:22" ht="15">
      <c r="U331" s="479"/>
      <c r="V331" s="471"/>
    </row>
    <row r="334" ht="15">
      <c r="U334" s="479"/>
    </row>
    <row r="335" spans="21:22" ht="15">
      <c r="U335" s="479"/>
      <c r="V335" s="471"/>
    </row>
    <row r="336" spans="21:22" ht="15">
      <c r="U336" s="479"/>
      <c r="V336" s="471"/>
    </row>
    <row r="337" spans="21:22" ht="15">
      <c r="U337" s="479"/>
      <c r="V337" s="471"/>
    </row>
    <row r="338" spans="21:22" ht="15">
      <c r="U338" s="479"/>
      <c r="V338" s="471"/>
    </row>
    <row r="339" spans="21:22" ht="15">
      <c r="U339" s="479"/>
      <c r="V339" s="471"/>
    </row>
    <row r="340" spans="21:22" ht="15">
      <c r="U340" s="479"/>
      <c r="V340" s="471"/>
    </row>
    <row r="341" spans="21:22" ht="15">
      <c r="U341" s="479"/>
      <c r="V341" s="471"/>
    </row>
    <row r="343" ht="15">
      <c r="U343" s="481"/>
    </row>
    <row r="344" spans="19:20" ht="15">
      <c r="S344" s="479"/>
      <c r="T344" s="481"/>
    </row>
    <row r="345" spans="19:20" ht="15">
      <c r="S345" s="479"/>
      <c r="T345" s="481"/>
    </row>
    <row r="346" spans="19:20" ht="15">
      <c r="S346" s="479"/>
      <c r="T346" s="481"/>
    </row>
    <row r="347" spans="19:20" ht="15">
      <c r="S347" s="479"/>
      <c r="T347" s="481"/>
    </row>
    <row r="348" spans="19:20" ht="15">
      <c r="S348" s="479"/>
      <c r="T348" s="481"/>
    </row>
    <row r="349" spans="19:20" ht="15">
      <c r="S349" s="479"/>
      <c r="T349" s="481"/>
    </row>
    <row r="350" ht="15">
      <c r="S350" s="479"/>
    </row>
    <row r="352" ht="15">
      <c r="U352" s="471"/>
    </row>
    <row r="354" ht="15">
      <c r="U354" s="481"/>
    </row>
    <row r="355" ht="15">
      <c r="U355" s="481"/>
    </row>
    <row r="356" ht="15">
      <c r="U356" s="481"/>
    </row>
    <row r="357" spans="21:22" ht="15">
      <c r="U357" s="481"/>
      <c r="V357" s="482"/>
    </row>
    <row r="358" spans="21:22" ht="15">
      <c r="U358" s="481"/>
      <c r="V358" s="482"/>
    </row>
    <row r="359" spans="21:22" ht="15">
      <c r="U359" s="481"/>
      <c r="V359" s="482"/>
    </row>
    <row r="360" spans="21:22" ht="15">
      <c r="U360" s="481"/>
      <c r="V360" s="482"/>
    </row>
    <row r="361" spans="21:22" ht="15">
      <c r="U361" s="481"/>
      <c r="V361" s="482"/>
    </row>
    <row r="362" spans="21:22" ht="15">
      <c r="U362" s="481"/>
      <c r="V362" s="482"/>
    </row>
    <row r="363" spans="21:22" ht="15">
      <c r="U363" s="481"/>
      <c r="V363" s="482"/>
    </row>
    <row r="365" ht="15">
      <c r="X365" s="481"/>
    </row>
    <row r="366" ht="15">
      <c r="X366" s="481"/>
    </row>
    <row r="367" ht="15">
      <c r="X367" s="481"/>
    </row>
    <row r="368" ht="15">
      <c r="X368" s="481"/>
    </row>
    <row r="369" ht="15">
      <c r="X369" s="481"/>
    </row>
    <row r="370" ht="15">
      <c r="X370" s="481"/>
    </row>
    <row r="371" ht="15">
      <c r="X371" s="481"/>
    </row>
    <row r="372" ht="15">
      <c r="X372" s="481"/>
    </row>
    <row r="373" ht="15">
      <c r="X373" s="481"/>
    </row>
    <row r="374" ht="15">
      <c r="X374" s="481"/>
    </row>
    <row r="375" ht="15">
      <c r="X375" s="481"/>
    </row>
    <row r="376" ht="15">
      <c r="X376" s="481"/>
    </row>
    <row r="377" ht="15.75" thickBot="1"/>
    <row r="378" spans="19:20" ht="15.75" thickBot="1">
      <c r="S378" s="483"/>
      <c r="T378" s="484"/>
    </row>
    <row r="379" spans="20:25" ht="15">
      <c r="T379" s="484"/>
      <c r="V379" s="471"/>
      <c r="X379" s="479"/>
      <c r="Y379" s="467"/>
    </row>
    <row r="380" spans="20:25" ht="15">
      <c r="T380" s="484"/>
      <c r="V380" s="471"/>
      <c r="X380" s="479"/>
      <c r="Y380" s="467"/>
    </row>
    <row r="381" spans="20:25" ht="15">
      <c r="T381" s="484"/>
      <c r="V381" s="471"/>
      <c r="X381" s="479"/>
      <c r="Y381" s="467"/>
    </row>
    <row r="382" spans="20:25" ht="15">
      <c r="T382" s="484"/>
      <c r="V382" s="471"/>
      <c r="X382" s="479"/>
      <c r="Y382" s="467"/>
    </row>
    <row r="383" spans="20:25" ht="15">
      <c r="T383" s="484"/>
      <c r="V383" s="471"/>
      <c r="X383" s="479"/>
      <c r="Y383" s="467"/>
    </row>
    <row r="384" spans="20:25" ht="15">
      <c r="T384" s="484"/>
      <c r="V384" s="471"/>
      <c r="X384" s="479"/>
      <c r="Y384" s="467"/>
    </row>
    <row r="385" ht="15">
      <c r="T385" s="484"/>
    </row>
    <row r="386" spans="24:25" ht="15">
      <c r="X386" s="467"/>
      <c r="Y386" s="467"/>
    </row>
    <row r="387" spans="24:25" ht="15">
      <c r="X387" s="467"/>
      <c r="Y387" s="467"/>
    </row>
    <row r="388" spans="24:25" ht="15">
      <c r="X388" s="467"/>
      <c r="Y388" s="467"/>
    </row>
    <row r="389" spans="20:25" ht="15">
      <c r="T389" s="484"/>
      <c r="U389" s="471"/>
      <c r="X389" s="467"/>
      <c r="Y389" s="467"/>
    </row>
    <row r="390" spans="20:25" ht="15">
      <c r="T390" s="484"/>
      <c r="U390" s="471"/>
      <c r="X390" s="467"/>
      <c r="Y390" s="467"/>
    </row>
    <row r="391" spans="20:25" ht="15">
      <c r="T391" s="484"/>
      <c r="U391" s="471"/>
      <c r="X391" s="467"/>
      <c r="Y391" s="467"/>
    </row>
    <row r="392" spans="20:21" ht="15">
      <c r="T392" s="484"/>
      <c r="U392" s="471"/>
    </row>
    <row r="393" spans="20:21" ht="15">
      <c r="T393" s="484"/>
      <c r="U393" s="471"/>
    </row>
    <row r="394" spans="20:23" ht="15">
      <c r="T394" s="484"/>
      <c r="U394" s="471"/>
      <c r="W394" s="485"/>
    </row>
    <row r="395" ht="15">
      <c r="T395" s="484"/>
    </row>
    <row r="401" ht="15">
      <c r="V401" s="485"/>
    </row>
    <row r="403" ht="15.75" thickBot="1"/>
    <row r="404" ht="15.75" thickBot="1">
      <c r="V404" s="486"/>
    </row>
  </sheetData>
  <sheetProtection/>
  <autoFilter ref="A15:AA127"/>
  <mergeCells count="164">
    <mergeCell ref="Y130:Y145"/>
    <mergeCell ref="Z130:Z139"/>
    <mergeCell ref="V112:V127"/>
    <mergeCell ref="W112:W127"/>
    <mergeCell ref="X112:X127"/>
    <mergeCell ref="Y112:Y127"/>
    <mergeCell ref="Z112:Z121"/>
    <mergeCell ref="AA112:AA127"/>
    <mergeCell ref="P112:P127"/>
    <mergeCell ref="Q112:Q127"/>
    <mergeCell ref="R112:R127"/>
    <mergeCell ref="S112:S127"/>
    <mergeCell ref="T112:T127"/>
    <mergeCell ref="U112:U127"/>
    <mergeCell ref="H112:H127"/>
    <mergeCell ref="I112:I127"/>
    <mergeCell ref="J112:J127"/>
    <mergeCell ref="M112:M127"/>
    <mergeCell ref="N112:N127"/>
    <mergeCell ref="O112:O127"/>
    <mergeCell ref="V96:V111"/>
    <mergeCell ref="W96:W111"/>
    <mergeCell ref="X96:X111"/>
    <mergeCell ref="Y96:Y111"/>
    <mergeCell ref="Z96:Z111"/>
    <mergeCell ref="AA96:AA111"/>
    <mergeCell ref="P96:P111"/>
    <mergeCell ref="Q96:Q111"/>
    <mergeCell ref="R96:R111"/>
    <mergeCell ref="S96:S111"/>
    <mergeCell ref="T96:T111"/>
    <mergeCell ref="U96:U111"/>
    <mergeCell ref="X80:X95"/>
    <mergeCell ref="Y80:Y95"/>
    <mergeCell ref="Z80:Z95"/>
    <mergeCell ref="AA80:AA95"/>
    <mergeCell ref="H96:H111"/>
    <mergeCell ref="I96:I111"/>
    <mergeCell ref="J96:J111"/>
    <mergeCell ref="M96:M111"/>
    <mergeCell ref="N96:N111"/>
    <mergeCell ref="O96:O111"/>
    <mergeCell ref="R80:R95"/>
    <mergeCell ref="S80:S95"/>
    <mergeCell ref="T80:T95"/>
    <mergeCell ref="U80:U95"/>
    <mergeCell ref="V80:V95"/>
    <mergeCell ref="W80:W95"/>
    <mergeCell ref="Z64:Z79"/>
    <mergeCell ref="AA64:AA79"/>
    <mergeCell ref="H80:H95"/>
    <mergeCell ref="I80:I95"/>
    <mergeCell ref="K80:K95"/>
    <mergeCell ref="M80:M95"/>
    <mergeCell ref="N80:N95"/>
    <mergeCell ref="O80:O95"/>
    <mergeCell ref="P80:P95"/>
    <mergeCell ref="Q80:Q95"/>
    <mergeCell ref="S64:S79"/>
    <mergeCell ref="T64:T79"/>
    <mergeCell ref="U64:U79"/>
    <mergeCell ref="V64:V79"/>
    <mergeCell ref="W64:W79"/>
    <mergeCell ref="Y64:Y79"/>
    <mergeCell ref="AA48:AA63"/>
    <mergeCell ref="H64:H79"/>
    <mergeCell ref="I64:I79"/>
    <mergeCell ref="K64:K79"/>
    <mergeCell ref="M64:M79"/>
    <mergeCell ref="N64:N79"/>
    <mergeCell ref="O64:O79"/>
    <mergeCell ref="P64:P79"/>
    <mergeCell ref="Q64:Q79"/>
    <mergeCell ref="R64:R79"/>
    <mergeCell ref="U48:U63"/>
    <mergeCell ref="V48:V63"/>
    <mergeCell ref="W48:W63"/>
    <mergeCell ref="X48:X63"/>
    <mergeCell ref="Y48:Y63"/>
    <mergeCell ref="Z48:Z63"/>
    <mergeCell ref="O48:O63"/>
    <mergeCell ref="P48:P63"/>
    <mergeCell ref="Q48:Q63"/>
    <mergeCell ref="R48:R63"/>
    <mergeCell ref="S48:S63"/>
    <mergeCell ref="T48:T63"/>
    <mergeCell ref="H48:H63"/>
    <mergeCell ref="I48:I63"/>
    <mergeCell ref="J48:J63"/>
    <mergeCell ref="K48:K63"/>
    <mergeCell ref="M48:M63"/>
    <mergeCell ref="N48:N63"/>
    <mergeCell ref="V32:V47"/>
    <mergeCell ref="W32:W47"/>
    <mergeCell ref="X32:X47"/>
    <mergeCell ref="Y32:Y47"/>
    <mergeCell ref="Z32:Z47"/>
    <mergeCell ref="AA32:AA47"/>
    <mergeCell ref="P32:P47"/>
    <mergeCell ref="Q32:Q47"/>
    <mergeCell ref="R32:R47"/>
    <mergeCell ref="S32:S47"/>
    <mergeCell ref="T32:T47"/>
    <mergeCell ref="U32:U47"/>
    <mergeCell ref="Y16:Y31"/>
    <mergeCell ref="AA16:AA31"/>
    <mergeCell ref="H32:H47"/>
    <mergeCell ref="I32:I47"/>
    <mergeCell ref="J32:J47"/>
    <mergeCell ref="K32:K47"/>
    <mergeCell ref="L32:L47"/>
    <mergeCell ref="M32:M47"/>
    <mergeCell ref="N32:N47"/>
    <mergeCell ref="O32:O47"/>
    <mergeCell ref="S16:S31"/>
    <mergeCell ref="T16:T31"/>
    <mergeCell ref="U16:U31"/>
    <mergeCell ref="V16:V31"/>
    <mergeCell ref="W16:W31"/>
    <mergeCell ref="X16:X31"/>
    <mergeCell ref="M16:M31"/>
    <mergeCell ref="N16:N31"/>
    <mergeCell ref="O16:O31"/>
    <mergeCell ref="P16:P31"/>
    <mergeCell ref="Q16:Q31"/>
    <mergeCell ref="R16:R31"/>
    <mergeCell ref="AU14:AV14"/>
    <mergeCell ref="AX14:AZ14"/>
    <mergeCell ref="BK14:BL14"/>
    <mergeCell ref="BM14:BN14"/>
    <mergeCell ref="BO14:BP14"/>
    <mergeCell ref="H16:H31"/>
    <mergeCell ref="I16:I31"/>
    <mergeCell ref="J16:J31"/>
    <mergeCell ref="K16:K31"/>
    <mergeCell ref="L16:L31"/>
    <mergeCell ref="AC14:AD14"/>
    <mergeCell ref="AF14:AG14"/>
    <mergeCell ref="AI14:AJ14"/>
    <mergeCell ref="AL14:AM14"/>
    <mergeCell ref="AO14:AP14"/>
    <mergeCell ref="AR14:AS14"/>
    <mergeCell ref="W14:W15"/>
    <mergeCell ref="X14:X15"/>
    <mergeCell ref="Y14:Y15"/>
    <mergeCell ref="Z14:Z15"/>
    <mergeCell ref="AA14:AA15"/>
    <mergeCell ref="AB14:AB15"/>
    <mergeCell ref="AO1:AS8"/>
    <mergeCell ref="AU1:AX8"/>
    <mergeCell ref="G14:G15"/>
    <mergeCell ref="H14:H15"/>
    <mergeCell ref="I14:I15"/>
    <mergeCell ref="J14:L14"/>
    <mergeCell ref="O14:P14"/>
    <mergeCell ref="Q14:R14"/>
    <mergeCell ref="S14:T14"/>
    <mergeCell ref="U14:V14"/>
    <mergeCell ref="A1:D8"/>
    <mergeCell ref="E1:N8"/>
    <mergeCell ref="O1:R8"/>
    <mergeCell ref="S1:U8"/>
    <mergeCell ref="W1:Y8"/>
    <mergeCell ref="Z1:AM8"/>
  </mergeCells>
  <conditionalFormatting sqref="Q128:T128 BK128:BP128">
    <cfRule type="cellIs" priority="2" dxfId="4" operator="notEqual" stopIfTrue="1">
      <formula>#REF!</formula>
    </cfRule>
  </conditionalFormatting>
  <conditionalFormatting sqref="Q16:V127">
    <cfRule type="cellIs" priority="1" dxfId="5" operator="notEqual" stopIfTrue="1">
      <formula>BK16</formula>
    </cfRule>
  </conditionalFormatting>
  <dataValidations count="1">
    <dataValidation type="whole" allowBlank="1" showInputMessage="1" showErrorMessage="1" sqref="AC62:AW127 AC16:AY60 AX61:AY127 AZ61:AZ62">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BC55"/>
  <sheetViews>
    <sheetView showGridLines="0" zoomScale="90" zoomScaleNormal="90" zoomScalePageLayoutView="0" workbookViewId="0" topLeftCell="D10">
      <selection activeCell="N16" sqref="N16:N31"/>
    </sheetView>
  </sheetViews>
  <sheetFormatPr defaultColWidth="11.421875" defaultRowHeight="119.25" customHeight="1" outlineLevelRow="2"/>
  <cols>
    <col min="1" max="2" width="8.00390625" style="3" hidden="1" customWidth="1"/>
    <col min="3" max="3" width="10.140625" style="3" hidden="1" customWidth="1"/>
    <col min="4" max="4" width="27.7109375" style="3" customWidth="1"/>
    <col min="5" max="5" width="7.57421875" style="3" bestFit="1" customWidth="1"/>
    <col min="6" max="6" width="24.00390625" style="3" customWidth="1"/>
    <col min="7" max="7" width="11.421875" style="3" customWidth="1"/>
    <col min="8" max="8" width="9.00390625" style="3" customWidth="1"/>
    <col min="9" max="9" width="10.28125" style="3" customWidth="1"/>
    <col min="10" max="10" width="45.7109375" style="3" customWidth="1"/>
    <col min="11" max="11" width="11.421875" style="3" customWidth="1"/>
    <col min="12" max="12" width="11.421875" style="491" customWidth="1"/>
    <col min="13" max="13" width="18.421875" style="3" customWidth="1"/>
    <col min="14" max="14" width="26.140625" style="319" customWidth="1"/>
    <col min="15" max="15" width="19.00390625" style="3" customWidth="1"/>
    <col min="16" max="16" width="16.7109375" style="3" customWidth="1"/>
    <col min="17" max="17" width="22.00390625" style="3" bestFit="1" customWidth="1"/>
    <col min="18" max="18" width="17.8515625" style="3" bestFit="1" customWidth="1"/>
    <col min="19" max="19" width="39.57421875" style="3" customWidth="1"/>
    <col min="20" max="20" width="30.57421875" style="3" customWidth="1"/>
    <col min="21" max="21" width="19.421875" style="3" customWidth="1"/>
    <col min="22" max="22" width="19.8515625" style="3" customWidth="1"/>
    <col min="23" max="23" width="9.7109375" style="3" customWidth="1"/>
    <col min="24" max="25" width="15.7109375" style="3" customWidth="1"/>
    <col min="26" max="26" width="9.7109375" style="3" customWidth="1"/>
    <col min="27" max="28" width="15.7109375" style="3" customWidth="1"/>
    <col min="29" max="29" width="9.7109375" style="3" customWidth="1"/>
    <col min="30" max="31" width="15.7109375" style="3" customWidth="1"/>
    <col min="32" max="32" width="9.7109375" style="3" customWidth="1"/>
    <col min="33" max="34" width="15.7109375" style="3" customWidth="1"/>
    <col min="35" max="35" width="9.7109375" style="3" customWidth="1"/>
    <col min="36" max="37" width="15.7109375" style="3" customWidth="1"/>
    <col min="38" max="38" width="9.7109375" style="3" customWidth="1"/>
    <col min="39" max="40" width="15.7109375" style="3" customWidth="1"/>
    <col min="41" max="41" width="9.7109375" style="3" customWidth="1"/>
    <col min="42" max="43" width="15.7109375" style="3" customWidth="1"/>
    <col min="44" max="44" width="9.7109375" style="3" customWidth="1"/>
    <col min="45" max="46" width="15.7109375" style="3" customWidth="1"/>
    <col min="47" max="47" width="9.7109375" style="3" customWidth="1"/>
    <col min="48" max="49" width="14.8515625" style="3" customWidth="1"/>
    <col min="50" max="50" width="13.8515625" style="3" customWidth="1"/>
    <col min="51" max="51" width="17.7109375" style="322" customWidth="1"/>
    <col min="52" max="52" width="14.28125" style="3" bestFit="1" customWidth="1"/>
    <col min="53" max="53" width="13.421875" style="3" customWidth="1"/>
    <col min="54" max="54" width="15.57421875" style="3" customWidth="1"/>
    <col min="55" max="55" width="14.00390625" style="3" customWidth="1"/>
    <col min="56" max="16384" width="11.421875" style="3" customWidth="1"/>
  </cols>
  <sheetData>
    <row r="1" spans="1:51" s="280" customFormat="1" ht="21.75" customHeight="1">
      <c r="A1" s="271"/>
      <c r="B1" s="272"/>
      <c r="C1" s="274"/>
      <c r="D1" s="275" t="s">
        <v>267</v>
      </c>
      <c r="E1" s="276"/>
      <c r="F1" s="276"/>
      <c r="G1" s="276"/>
      <c r="H1" s="276"/>
      <c r="I1" s="277"/>
      <c r="J1" s="268" t="s">
        <v>178</v>
      </c>
      <c r="K1" s="269"/>
      <c r="L1" s="269"/>
      <c r="M1" s="270"/>
      <c r="N1" s="275"/>
      <c r="O1" s="277"/>
      <c r="P1" s="275"/>
      <c r="Q1" s="276"/>
      <c r="R1" s="277"/>
      <c r="S1" s="296" t="s">
        <v>268</v>
      </c>
      <c r="T1" s="297"/>
      <c r="U1" s="297"/>
      <c r="V1" s="297"/>
      <c r="W1" s="297"/>
      <c r="X1" s="297"/>
      <c r="Y1" s="297"/>
      <c r="Z1" s="297"/>
      <c r="AA1" s="298"/>
      <c r="AB1" s="268" t="s">
        <v>178</v>
      </c>
      <c r="AC1" s="269"/>
      <c r="AD1" s="269"/>
      <c r="AE1" s="270"/>
      <c r="AF1" s="488"/>
      <c r="AG1" s="488"/>
      <c r="AH1" s="275"/>
      <c r="AI1" s="276"/>
      <c r="AJ1" s="277"/>
      <c r="AK1" s="296" t="s">
        <v>269</v>
      </c>
      <c r="AL1" s="297"/>
      <c r="AM1" s="297"/>
      <c r="AN1" s="297"/>
      <c r="AO1" s="297"/>
      <c r="AP1" s="297"/>
      <c r="AQ1" s="297"/>
      <c r="AR1" s="298"/>
      <c r="AS1" s="268" t="s">
        <v>178</v>
      </c>
      <c r="AT1" s="269"/>
      <c r="AU1" s="269"/>
      <c r="AV1" s="270"/>
      <c r="AW1" s="271"/>
      <c r="AX1" s="272"/>
      <c r="AY1" s="274"/>
    </row>
    <row r="2" spans="1:51" s="280" customFormat="1" ht="21.75" customHeight="1">
      <c r="A2" s="292"/>
      <c r="B2" s="293"/>
      <c r="C2" s="295"/>
      <c r="D2" s="296"/>
      <c r="E2" s="297"/>
      <c r="F2" s="297"/>
      <c r="G2" s="297"/>
      <c r="H2" s="297"/>
      <c r="I2" s="298"/>
      <c r="J2" s="289"/>
      <c r="K2" s="290"/>
      <c r="L2" s="290"/>
      <c r="M2" s="291"/>
      <c r="N2" s="296"/>
      <c r="O2" s="298"/>
      <c r="P2" s="296"/>
      <c r="Q2" s="297"/>
      <c r="R2" s="298"/>
      <c r="S2" s="296"/>
      <c r="T2" s="297"/>
      <c r="U2" s="297"/>
      <c r="V2" s="297"/>
      <c r="W2" s="297"/>
      <c r="X2" s="297"/>
      <c r="Y2" s="297"/>
      <c r="Z2" s="297"/>
      <c r="AA2" s="298"/>
      <c r="AB2" s="289"/>
      <c r="AC2" s="290"/>
      <c r="AD2" s="290"/>
      <c r="AE2" s="291"/>
      <c r="AF2" s="489"/>
      <c r="AG2" s="489"/>
      <c r="AH2" s="296"/>
      <c r="AI2" s="297"/>
      <c r="AJ2" s="298"/>
      <c r="AK2" s="296"/>
      <c r="AL2" s="297"/>
      <c r="AM2" s="297"/>
      <c r="AN2" s="297"/>
      <c r="AO2" s="297"/>
      <c r="AP2" s="297"/>
      <c r="AQ2" s="297"/>
      <c r="AR2" s="298"/>
      <c r="AS2" s="289"/>
      <c r="AT2" s="290"/>
      <c r="AU2" s="290"/>
      <c r="AV2" s="291"/>
      <c r="AW2" s="292"/>
      <c r="AX2" s="293"/>
      <c r="AY2" s="295"/>
    </row>
    <row r="3" spans="1:51" s="280" customFormat="1" ht="21.75" customHeight="1">
      <c r="A3" s="292"/>
      <c r="B3" s="293"/>
      <c r="C3" s="295"/>
      <c r="D3" s="296"/>
      <c r="E3" s="297"/>
      <c r="F3" s="297"/>
      <c r="G3" s="297"/>
      <c r="H3" s="297"/>
      <c r="I3" s="298"/>
      <c r="J3" s="289"/>
      <c r="K3" s="290"/>
      <c r="L3" s="290"/>
      <c r="M3" s="291"/>
      <c r="N3" s="296"/>
      <c r="O3" s="298"/>
      <c r="P3" s="296"/>
      <c r="Q3" s="297"/>
      <c r="R3" s="298"/>
      <c r="S3" s="296"/>
      <c r="T3" s="297"/>
      <c r="U3" s="297"/>
      <c r="V3" s="297"/>
      <c r="W3" s="297"/>
      <c r="X3" s="297"/>
      <c r="Y3" s="297"/>
      <c r="Z3" s="297"/>
      <c r="AA3" s="298"/>
      <c r="AB3" s="289"/>
      <c r="AC3" s="290"/>
      <c r="AD3" s="290"/>
      <c r="AE3" s="291"/>
      <c r="AF3" s="489"/>
      <c r="AG3" s="489"/>
      <c r="AH3" s="296"/>
      <c r="AI3" s="297"/>
      <c r="AJ3" s="298"/>
      <c r="AK3" s="296"/>
      <c r="AL3" s="297"/>
      <c r="AM3" s="297"/>
      <c r="AN3" s="297"/>
      <c r="AO3" s="297"/>
      <c r="AP3" s="297"/>
      <c r="AQ3" s="297"/>
      <c r="AR3" s="298"/>
      <c r="AS3" s="289"/>
      <c r="AT3" s="290"/>
      <c r="AU3" s="290"/>
      <c r="AV3" s="291"/>
      <c r="AW3" s="292"/>
      <c r="AX3" s="293"/>
      <c r="AY3" s="295"/>
    </row>
    <row r="4" spans="1:51" s="280" customFormat="1" ht="21.75" customHeight="1">
      <c r="A4" s="292"/>
      <c r="B4" s="293"/>
      <c r="C4" s="295"/>
      <c r="D4" s="296"/>
      <c r="E4" s="297"/>
      <c r="F4" s="297"/>
      <c r="G4" s="297"/>
      <c r="H4" s="297"/>
      <c r="I4" s="298"/>
      <c r="J4" s="289"/>
      <c r="K4" s="290"/>
      <c r="L4" s="290"/>
      <c r="M4" s="291"/>
      <c r="N4" s="296"/>
      <c r="O4" s="298"/>
      <c r="P4" s="296"/>
      <c r="Q4" s="297"/>
      <c r="R4" s="298"/>
      <c r="S4" s="296"/>
      <c r="T4" s="297"/>
      <c r="U4" s="297"/>
      <c r="V4" s="297"/>
      <c r="W4" s="297"/>
      <c r="X4" s="297"/>
      <c r="Y4" s="297"/>
      <c r="Z4" s="297"/>
      <c r="AA4" s="298"/>
      <c r="AB4" s="289"/>
      <c r="AC4" s="290"/>
      <c r="AD4" s="290"/>
      <c r="AE4" s="291"/>
      <c r="AF4" s="489"/>
      <c r="AG4" s="489"/>
      <c r="AH4" s="296"/>
      <c r="AI4" s="297"/>
      <c r="AJ4" s="298"/>
      <c r="AK4" s="296"/>
      <c r="AL4" s="297"/>
      <c r="AM4" s="297"/>
      <c r="AN4" s="297"/>
      <c r="AO4" s="297"/>
      <c r="AP4" s="297"/>
      <c r="AQ4" s="297"/>
      <c r="AR4" s="298"/>
      <c r="AS4" s="289"/>
      <c r="AT4" s="290"/>
      <c r="AU4" s="290"/>
      <c r="AV4" s="291"/>
      <c r="AW4" s="292"/>
      <c r="AX4" s="293"/>
      <c r="AY4" s="295"/>
    </row>
    <row r="5" spans="1:51" s="280" customFormat="1" ht="21.75" customHeight="1">
      <c r="A5" s="292"/>
      <c r="B5" s="293"/>
      <c r="C5" s="295"/>
      <c r="D5" s="296"/>
      <c r="E5" s="297"/>
      <c r="F5" s="297"/>
      <c r="G5" s="297"/>
      <c r="H5" s="297"/>
      <c r="I5" s="298"/>
      <c r="J5" s="289"/>
      <c r="K5" s="290"/>
      <c r="L5" s="290"/>
      <c r="M5" s="291"/>
      <c r="N5" s="296"/>
      <c r="O5" s="298"/>
      <c r="P5" s="296"/>
      <c r="Q5" s="297"/>
      <c r="R5" s="298"/>
      <c r="S5" s="296"/>
      <c r="T5" s="297"/>
      <c r="U5" s="297"/>
      <c r="V5" s="297"/>
      <c r="W5" s="297"/>
      <c r="X5" s="297"/>
      <c r="Y5" s="297"/>
      <c r="Z5" s="297"/>
      <c r="AA5" s="298"/>
      <c r="AB5" s="289"/>
      <c r="AC5" s="290"/>
      <c r="AD5" s="290"/>
      <c r="AE5" s="291"/>
      <c r="AF5" s="489"/>
      <c r="AG5" s="489"/>
      <c r="AH5" s="296"/>
      <c r="AI5" s="297"/>
      <c r="AJ5" s="298"/>
      <c r="AK5" s="296"/>
      <c r="AL5" s="297"/>
      <c r="AM5" s="297"/>
      <c r="AN5" s="297"/>
      <c r="AO5" s="297"/>
      <c r="AP5" s="297"/>
      <c r="AQ5" s="297"/>
      <c r="AR5" s="298"/>
      <c r="AS5" s="289"/>
      <c r="AT5" s="290"/>
      <c r="AU5" s="290"/>
      <c r="AV5" s="291"/>
      <c r="AW5" s="292"/>
      <c r="AX5" s="293"/>
      <c r="AY5" s="295"/>
    </row>
    <row r="6" spans="1:51" s="280" customFormat="1" ht="21.75" customHeight="1">
      <c r="A6" s="292"/>
      <c r="B6" s="293"/>
      <c r="C6" s="295"/>
      <c r="D6" s="296"/>
      <c r="E6" s="297"/>
      <c r="F6" s="297"/>
      <c r="G6" s="297"/>
      <c r="H6" s="297"/>
      <c r="I6" s="298"/>
      <c r="J6" s="289"/>
      <c r="K6" s="290"/>
      <c r="L6" s="290"/>
      <c r="M6" s="291"/>
      <c r="N6" s="296"/>
      <c r="O6" s="298"/>
      <c r="P6" s="296"/>
      <c r="Q6" s="297"/>
      <c r="R6" s="298"/>
      <c r="S6" s="296"/>
      <c r="T6" s="297"/>
      <c r="U6" s="297"/>
      <c r="V6" s="297"/>
      <c r="W6" s="297"/>
      <c r="X6" s="297"/>
      <c r="Y6" s="297"/>
      <c r="Z6" s="297"/>
      <c r="AA6" s="298"/>
      <c r="AB6" s="289"/>
      <c r="AC6" s="290"/>
      <c r="AD6" s="290"/>
      <c r="AE6" s="291"/>
      <c r="AF6" s="489"/>
      <c r="AG6" s="489"/>
      <c r="AH6" s="296"/>
      <c r="AI6" s="297"/>
      <c r="AJ6" s="298"/>
      <c r="AK6" s="296"/>
      <c r="AL6" s="297"/>
      <c r="AM6" s="297"/>
      <c r="AN6" s="297"/>
      <c r="AO6" s="297"/>
      <c r="AP6" s="297"/>
      <c r="AQ6" s="297"/>
      <c r="AR6" s="298"/>
      <c r="AS6" s="289"/>
      <c r="AT6" s="290"/>
      <c r="AU6" s="290"/>
      <c r="AV6" s="291"/>
      <c r="AW6" s="292"/>
      <c r="AX6" s="293"/>
      <c r="AY6" s="295"/>
    </row>
    <row r="7" spans="1:51" s="280" customFormat="1" ht="21.75" customHeight="1">
      <c r="A7" s="292"/>
      <c r="B7" s="293"/>
      <c r="C7" s="295"/>
      <c r="D7" s="296"/>
      <c r="E7" s="297"/>
      <c r="F7" s="297"/>
      <c r="G7" s="297"/>
      <c r="H7" s="297"/>
      <c r="I7" s="298"/>
      <c r="J7" s="289"/>
      <c r="K7" s="290"/>
      <c r="L7" s="290"/>
      <c r="M7" s="291"/>
      <c r="N7" s="296"/>
      <c r="O7" s="298"/>
      <c r="P7" s="296"/>
      <c r="Q7" s="297"/>
      <c r="R7" s="298"/>
      <c r="S7" s="296"/>
      <c r="T7" s="297"/>
      <c r="U7" s="297"/>
      <c r="V7" s="297"/>
      <c r="W7" s="297"/>
      <c r="X7" s="297"/>
      <c r="Y7" s="297"/>
      <c r="Z7" s="297"/>
      <c r="AA7" s="298"/>
      <c r="AB7" s="289"/>
      <c r="AC7" s="290"/>
      <c r="AD7" s="290"/>
      <c r="AE7" s="291"/>
      <c r="AF7" s="489"/>
      <c r="AG7" s="489"/>
      <c r="AH7" s="296"/>
      <c r="AI7" s="297"/>
      <c r="AJ7" s="298"/>
      <c r="AK7" s="296"/>
      <c r="AL7" s="297"/>
      <c r="AM7" s="297"/>
      <c r="AN7" s="297"/>
      <c r="AO7" s="297"/>
      <c r="AP7" s="297"/>
      <c r="AQ7" s="297"/>
      <c r="AR7" s="298"/>
      <c r="AS7" s="289"/>
      <c r="AT7" s="290"/>
      <c r="AU7" s="290"/>
      <c r="AV7" s="291"/>
      <c r="AW7" s="292"/>
      <c r="AX7" s="293"/>
      <c r="AY7" s="295"/>
    </row>
    <row r="8" spans="1:51" s="280" customFormat="1" ht="21.75" customHeight="1" thickBot="1">
      <c r="A8" s="310"/>
      <c r="B8" s="311"/>
      <c r="C8" s="313"/>
      <c r="D8" s="314"/>
      <c r="E8" s="315"/>
      <c r="F8" s="315"/>
      <c r="G8" s="315"/>
      <c r="H8" s="315"/>
      <c r="I8" s="316"/>
      <c r="J8" s="307"/>
      <c r="K8" s="308"/>
      <c r="L8" s="308"/>
      <c r="M8" s="309"/>
      <c r="N8" s="314"/>
      <c r="O8" s="316"/>
      <c r="P8" s="314"/>
      <c r="Q8" s="315"/>
      <c r="R8" s="316"/>
      <c r="S8" s="314"/>
      <c r="T8" s="315"/>
      <c r="U8" s="315"/>
      <c r="V8" s="315"/>
      <c r="W8" s="315"/>
      <c r="X8" s="315"/>
      <c r="Y8" s="315"/>
      <c r="Z8" s="315"/>
      <c r="AA8" s="316"/>
      <c r="AB8" s="307"/>
      <c r="AC8" s="308"/>
      <c r="AD8" s="308"/>
      <c r="AE8" s="309"/>
      <c r="AF8" s="490"/>
      <c r="AG8" s="490"/>
      <c r="AH8" s="314"/>
      <c r="AI8" s="315"/>
      <c r="AJ8" s="316"/>
      <c r="AK8" s="314"/>
      <c r="AL8" s="315"/>
      <c r="AM8" s="315"/>
      <c r="AN8" s="315"/>
      <c r="AO8" s="315"/>
      <c r="AP8" s="315"/>
      <c r="AQ8" s="315"/>
      <c r="AR8" s="316"/>
      <c r="AS8" s="307"/>
      <c r="AT8" s="308"/>
      <c r="AU8" s="308"/>
      <c r="AV8" s="309"/>
      <c r="AW8" s="310"/>
      <c r="AX8" s="311"/>
      <c r="AY8" s="313"/>
    </row>
    <row r="9" ht="21.75" customHeight="1"/>
    <row r="10" ht="21.75" customHeight="1"/>
    <row r="11" spans="6:9" ht="21.75" customHeight="1">
      <c r="F11" s="492" t="s">
        <v>15</v>
      </c>
      <c r="G11" s="492"/>
      <c r="H11" s="492"/>
      <c r="I11" s="492"/>
    </row>
    <row r="12" spans="2:47" ht="47.25" customHeight="1">
      <c r="B12" s="323" t="s">
        <v>270</v>
      </c>
      <c r="C12" s="493" t="s">
        <v>271</v>
      </c>
      <c r="D12" s="494"/>
      <c r="E12" s="324" t="s">
        <v>272</v>
      </c>
      <c r="F12" s="324" t="s">
        <v>22</v>
      </c>
      <c r="G12" s="258" t="s">
        <v>35</v>
      </c>
      <c r="H12" s="259"/>
      <c r="I12" s="250"/>
      <c r="J12" s="495"/>
      <c r="K12" s="325" t="s">
        <v>0</v>
      </c>
      <c r="L12" s="325"/>
      <c r="M12" s="325" t="s">
        <v>3</v>
      </c>
      <c r="N12" s="325"/>
      <c r="O12" s="325" t="s">
        <v>4</v>
      </c>
      <c r="P12" s="325"/>
      <c r="Q12" s="325" t="s">
        <v>5</v>
      </c>
      <c r="R12" s="325"/>
      <c r="S12" s="326" t="s">
        <v>10</v>
      </c>
      <c r="T12" s="326" t="s">
        <v>11</v>
      </c>
      <c r="U12" s="496" t="s">
        <v>273</v>
      </c>
      <c r="V12" s="497"/>
      <c r="W12" s="498"/>
      <c r="X12" s="324" t="s">
        <v>274</v>
      </c>
      <c r="Y12" s="324"/>
      <c r="Z12" s="324"/>
      <c r="AA12" s="324" t="s">
        <v>275</v>
      </c>
      <c r="AB12" s="324"/>
      <c r="AC12" s="324"/>
      <c r="AD12" s="324" t="s">
        <v>276</v>
      </c>
      <c r="AE12" s="324"/>
      <c r="AF12" s="324"/>
      <c r="AG12" s="324" t="s">
        <v>277</v>
      </c>
      <c r="AH12" s="324"/>
      <c r="AI12" s="324"/>
      <c r="AJ12" s="324" t="s">
        <v>278</v>
      </c>
      <c r="AK12" s="324"/>
      <c r="AL12" s="324"/>
      <c r="AM12" s="324" t="s">
        <v>279</v>
      </c>
      <c r="AN12" s="324"/>
      <c r="AO12" s="324"/>
      <c r="AP12" s="324" t="s">
        <v>280</v>
      </c>
      <c r="AQ12" s="324"/>
      <c r="AR12" s="324"/>
      <c r="AS12" s="324" t="s">
        <v>281</v>
      </c>
      <c r="AT12" s="324"/>
      <c r="AU12" s="324"/>
    </row>
    <row r="13" spans="1:47" ht="33.75" customHeight="1">
      <c r="A13" s="1" t="s">
        <v>199</v>
      </c>
      <c r="B13" s="330"/>
      <c r="C13" s="499"/>
      <c r="D13" s="494" t="s">
        <v>23</v>
      </c>
      <c r="E13" s="324"/>
      <c r="F13" s="324"/>
      <c r="G13" s="2" t="s">
        <v>16</v>
      </c>
      <c r="H13" s="2" t="s">
        <v>17</v>
      </c>
      <c r="I13" s="2" t="s">
        <v>18</v>
      </c>
      <c r="J13" s="2" t="s">
        <v>21</v>
      </c>
      <c r="K13" s="327" t="s">
        <v>134</v>
      </c>
      <c r="L13" s="327" t="s">
        <v>135</v>
      </c>
      <c r="M13" s="500" t="s">
        <v>6</v>
      </c>
      <c r="N13" s="500" t="s">
        <v>7</v>
      </c>
      <c r="O13" s="327" t="s">
        <v>8</v>
      </c>
      <c r="P13" s="327" t="s">
        <v>9</v>
      </c>
      <c r="Q13" s="327" t="s">
        <v>1</v>
      </c>
      <c r="R13" s="327" t="s">
        <v>9</v>
      </c>
      <c r="S13" s="326"/>
      <c r="T13" s="326"/>
      <c r="U13" s="327" t="s">
        <v>282</v>
      </c>
      <c r="V13" s="327" t="s">
        <v>283</v>
      </c>
      <c r="W13" s="327" t="s">
        <v>284</v>
      </c>
      <c r="X13" s="327" t="s">
        <v>282</v>
      </c>
      <c r="Y13" s="327" t="s">
        <v>283</v>
      </c>
      <c r="Z13" s="327" t="s">
        <v>284</v>
      </c>
      <c r="AA13" s="327" t="s">
        <v>282</v>
      </c>
      <c r="AB13" s="327" t="s">
        <v>283</v>
      </c>
      <c r="AC13" s="327" t="s">
        <v>284</v>
      </c>
      <c r="AD13" s="327" t="s">
        <v>282</v>
      </c>
      <c r="AE13" s="327" t="s">
        <v>283</v>
      </c>
      <c r="AF13" s="327" t="s">
        <v>284</v>
      </c>
      <c r="AG13" s="327" t="s">
        <v>282</v>
      </c>
      <c r="AH13" s="327" t="s">
        <v>283</v>
      </c>
      <c r="AI13" s="327" t="s">
        <v>284</v>
      </c>
      <c r="AJ13" s="327" t="s">
        <v>282</v>
      </c>
      <c r="AK13" s="327" t="s">
        <v>283</v>
      </c>
      <c r="AL13" s="327" t="s">
        <v>284</v>
      </c>
      <c r="AM13" s="327" t="s">
        <v>282</v>
      </c>
      <c r="AN13" s="327" t="s">
        <v>283</v>
      </c>
      <c r="AO13" s="327" t="s">
        <v>284</v>
      </c>
      <c r="AP13" s="327" t="s">
        <v>282</v>
      </c>
      <c r="AQ13" s="327" t="s">
        <v>283</v>
      </c>
      <c r="AR13" s="327" t="s">
        <v>284</v>
      </c>
      <c r="AS13" s="327" t="s">
        <v>282</v>
      </c>
      <c r="AT13" s="327" t="s">
        <v>283</v>
      </c>
      <c r="AU13" s="327" t="s">
        <v>284</v>
      </c>
    </row>
    <row r="14" spans="1:55" s="319" customFormat="1" ht="225" customHeight="1" outlineLevel="2">
      <c r="A14" s="501" t="s">
        <v>204</v>
      </c>
      <c r="B14" s="501" t="s">
        <v>205</v>
      </c>
      <c r="C14" s="502">
        <v>881</v>
      </c>
      <c r="D14" s="503" t="s">
        <v>285</v>
      </c>
      <c r="E14" s="504">
        <v>1.1</v>
      </c>
      <c r="F14" s="505" t="s">
        <v>286</v>
      </c>
      <c r="G14" s="506" t="s">
        <v>63</v>
      </c>
      <c r="H14" s="506"/>
      <c r="I14" s="507"/>
      <c r="J14" s="508" t="s">
        <v>287</v>
      </c>
      <c r="K14" s="509">
        <v>0.8</v>
      </c>
      <c r="L14" s="30">
        <v>0.73</v>
      </c>
      <c r="M14" s="510">
        <v>12056012000</v>
      </c>
      <c r="N14" s="511">
        <v>12056012000</v>
      </c>
      <c r="O14" s="511">
        <v>0</v>
      </c>
      <c r="P14" s="511"/>
      <c r="Q14" s="512">
        <v>83333</v>
      </c>
      <c r="R14" s="511">
        <v>83333</v>
      </c>
      <c r="S14" s="513" t="s">
        <v>288</v>
      </c>
      <c r="T14" s="514" t="s">
        <v>289</v>
      </c>
      <c r="U14" s="515">
        <f>+N14</f>
        <v>12056012000</v>
      </c>
      <c r="V14" s="516">
        <f>+O14</f>
        <v>0</v>
      </c>
      <c r="W14" s="517">
        <f>IF(U14=0,"",V14/U14)</f>
        <v>0</v>
      </c>
      <c r="X14" s="504"/>
      <c r="Y14" s="504"/>
      <c r="Z14" s="517">
        <f>IF(X14=0,"",Y14/X14)</f>
      </c>
      <c r="AA14" s="504"/>
      <c r="AB14" s="504"/>
      <c r="AC14" s="517">
        <f>IF(AA14=0,"",AB14/AA14)</f>
      </c>
      <c r="AD14" s="504"/>
      <c r="AE14" s="504"/>
      <c r="AF14" s="517">
        <f>IF(AD14=0,"",AE14/AD14)</f>
      </c>
      <c r="AG14" s="504"/>
      <c r="AH14" s="504"/>
      <c r="AI14" s="517">
        <f>IF(AG14=0,"",AH14/AG14)</f>
      </c>
      <c r="AJ14" s="504"/>
      <c r="AK14" s="504"/>
      <c r="AL14" s="517">
        <f>IF(AJ14=0,"",AK14/AJ14)</f>
      </c>
      <c r="AM14" s="504"/>
      <c r="AN14" s="504"/>
      <c r="AO14" s="517">
        <f>IF(AM14=0,"",AN14/AM14)</f>
      </c>
      <c r="AP14" s="504"/>
      <c r="AQ14" s="504"/>
      <c r="AR14" s="517">
        <f>IF(AP14=0,"",AQ14/AP14)</f>
      </c>
      <c r="AS14" s="504"/>
      <c r="AT14" s="504"/>
      <c r="AU14" s="517">
        <f>IF(AS14=0,"",AT14/AS14)</f>
      </c>
      <c r="AV14" s="518">
        <f>+N14-O14</f>
        <v>12056012000</v>
      </c>
      <c r="AW14" s="518">
        <f>+O14-P14</f>
        <v>0</v>
      </c>
      <c r="AX14" s="518">
        <f>+Q14-R14</f>
        <v>0</v>
      </c>
      <c r="AY14" s="519">
        <f>+'[2]Actividades'!O14-O14</f>
        <v>14166200</v>
      </c>
      <c r="AZ14" s="518">
        <f>+'[2]Actividades'!P14-P14</f>
        <v>14166200</v>
      </c>
      <c r="BA14" s="518">
        <f>+'[2]Actividades'!Q14-Q14</f>
        <v>3611872274</v>
      </c>
      <c r="BB14" s="520">
        <f>+'[2]Actividades'!R14-R14</f>
        <v>3611872274</v>
      </c>
      <c r="BC14" s="518"/>
    </row>
    <row r="15" spans="1:55" s="319" customFormat="1" ht="81.75" customHeight="1" outlineLevel="2">
      <c r="A15" s="501"/>
      <c r="B15" s="501" t="s">
        <v>205</v>
      </c>
      <c r="C15" s="502">
        <v>881</v>
      </c>
      <c r="D15" s="503" t="s">
        <v>285</v>
      </c>
      <c r="E15" s="504">
        <v>1.2</v>
      </c>
      <c r="F15" s="505" t="s">
        <v>290</v>
      </c>
      <c r="G15" s="506" t="s">
        <v>63</v>
      </c>
      <c r="H15" s="506"/>
      <c r="I15" s="507"/>
      <c r="J15" s="521" t="s">
        <v>291</v>
      </c>
      <c r="K15" s="509">
        <v>0.311</v>
      </c>
      <c r="L15" s="522">
        <v>0.155</v>
      </c>
      <c r="M15" s="510">
        <v>348841000</v>
      </c>
      <c r="N15" s="511">
        <v>348841000</v>
      </c>
      <c r="O15" s="511">
        <v>61457000</v>
      </c>
      <c r="P15" s="511">
        <v>13675167</v>
      </c>
      <c r="Q15" s="512">
        <v>25768834</v>
      </c>
      <c r="R15" s="511">
        <v>25768834</v>
      </c>
      <c r="S15" s="523" t="s">
        <v>292</v>
      </c>
      <c r="U15" s="515">
        <f>+N15</f>
        <v>348841000</v>
      </c>
      <c r="V15" s="516">
        <f>+O15</f>
        <v>61457000</v>
      </c>
      <c r="W15" s="517">
        <f aca="true" t="shared" si="0" ref="W15:W41">IF(U15=0,"",V15/U15)</f>
        <v>0.1761748189003013</v>
      </c>
      <c r="X15" s="504"/>
      <c r="Y15" s="504"/>
      <c r="Z15" s="517"/>
      <c r="AA15" s="504"/>
      <c r="AB15" s="504"/>
      <c r="AC15" s="517"/>
      <c r="AD15" s="504"/>
      <c r="AE15" s="504"/>
      <c r="AF15" s="517"/>
      <c r="AG15" s="504"/>
      <c r="AH15" s="504"/>
      <c r="AI15" s="517"/>
      <c r="AJ15" s="504"/>
      <c r="AK15" s="504"/>
      <c r="AL15" s="517"/>
      <c r="AM15" s="504"/>
      <c r="AN15" s="504"/>
      <c r="AO15" s="517"/>
      <c r="AP15" s="504"/>
      <c r="AQ15" s="504"/>
      <c r="AR15" s="517"/>
      <c r="AS15" s="504"/>
      <c r="AT15" s="504"/>
      <c r="AU15" s="517"/>
      <c r="AV15" s="518">
        <f aca="true" t="shared" si="1" ref="AV15:AW43">+N15-O15</f>
        <v>287384000</v>
      </c>
      <c r="AW15" s="518">
        <f>+O15-P15</f>
        <v>47781833</v>
      </c>
      <c r="AX15" s="518">
        <f aca="true" t="shared" si="2" ref="AX15:AX43">+Q15-R15</f>
        <v>0</v>
      </c>
      <c r="AY15" s="519">
        <f>+'[2]Actividades'!O15-O15</f>
        <v>-22387834</v>
      </c>
      <c r="AZ15" s="518">
        <f>+'[2]Actividades'!P15-P15</f>
        <v>25393999</v>
      </c>
      <c r="BA15" s="518">
        <f>+'[2]Actividades'!Q15-Q15</f>
        <v>3899732</v>
      </c>
      <c r="BB15" s="520">
        <f>+'[2]Actividades'!R15-R15</f>
        <v>3830699</v>
      </c>
      <c r="BC15" s="518"/>
    </row>
    <row r="16" spans="1:55" s="319" customFormat="1" ht="99.75" customHeight="1" outlineLevel="2">
      <c r="A16" s="501"/>
      <c r="B16" s="501" t="s">
        <v>205</v>
      </c>
      <c r="C16" s="502">
        <v>881</v>
      </c>
      <c r="D16" s="503" t="s">
        <v>285</v>
      </c>
      <c r="E16" s="504">
        <v>1.3</v>
      </c>
      <c r="F16" s="524" t="s">
        <v>92</v>
      </c>
      <c r="G16" s="506" t="s">
        <v>63</v>
      </c>
      <c r="H16" s="506"/>
      <c r="I16" s="507"/>
      <c r="J16" s="521" t="s">
        <v>293</v>
      </c>
      <c r="K16" s="509">
        <v>0.328</v>
      </c>
      <c r="L16" s="522">
        <v>0.21</v>
      </c>
      <c r="M16" s="510">
        <v>0</v>
      </c>
      <c r="N16" s="595" t="s">
        <v>80</v>
      </c>
      <c r="O16" s="511">
        <v>0</v>
      </c>
      <c r="P16" s="511"/>
      <c r="Q16" s="512">
        <v>0</v>
      </c>
      <c r="R16" s="511">
        <v>0</v>
      </c>
      <c r="S16" s="523" t="s">
        <v>294</v>
      </c>
      <c r="U16" s="515">
        <v>0</v>
      </c>
      <c r="V16" s="515">
        <v>0</v>
      </c>
      <c r="W16" s="517">
        <f t="shared" si="0"/>
      </c>
      <c r="X16" s="504"/>
      <c r="Y16" s="504"/>
      <c r="Z16" s="517"/>
      <c r="AA16" s="504"/>
      <c r="AB16" s="504"/>
      <c r="AC16" s="517"/>
      <c r="AD16" s="504"/>
      <c r="AE16" s="504"/>
      <c r="AF16" s="517"/>
      <c r="AG16" s="504"/>
      <c r="AH16" s="504"/>
      <c r="AI16" s="517"/>
      <c r="AJ16" s="504"/>
      <c r="AK16" s="504"/>
      <c r="AL16" s="517"/>
      <c r="AM16" s="504"/>
      <c r="AN16" s="504"/>
      <c r="AO16" s="517"/>
      <c r="AP16" s="504"/>
      <c r="AQ16" s="504"/>
      <c r="AR16" s="517"/>
      <c r="AS16" s="504"/>
      <c r="AT16" s="504"/>
      <c r="AU16" s="517"/>
      <c r="AV16" s="518" t="e">
        <f t="shared" si="1"/>
        <v>#VALUE!</v>
      </c>
      <c r="AW16" s="518">
        <f>+O16-P16</f>
        <v>0</v>
      </c>
      <c r="AX16" s="518">
        <f t="shared" si="2"/>
        <v>0</v>
      </c>
      <c r="AY16" s="519">
        <f>+'[2]Actividades'!O16-O16</f>
        <v>0</v>
      </c>
      <c r="AZ16" s="518">
        <f>+'[2]Actividades'!P16-P16</f>
        <v>0</v>
      </c>
      <c r="BA16" s="518">
        <f>+'[2]Actividades'!Q16-Q16</f>
        <v>0</v>
      </c>
      <c r="BB16" s="520">
        <f>+'[2]Actividades'!R16-R16</f>
        <v>0</v>
      </c>
      <c r="BC16" s="518"/>
    </row>
    <row r="17" spans="1:55" s="319" customFormat="1" ht="50.25" customHeight="1" outlineLevel="2">
      <c r="A17" s="501"/>
      <c r="B17" s="501" t="s">
        <v>205</v>
      </c>
      <c r="C17" s="502">
        <v>881</v>
      </c>
      <c r="D17" s="503" t="s">
        <v>285</v>
      </c>
      <c r="E17" s="504">
        <v>1.4</v>
      </c>
      <c r="F17" s="524" t="s">
        <v>295</v>
      </c>
      <c r="G17" s="506" t="s">
        <v>63</v>
      </c>
      <c r="H17" s="506"/>
      <c r="I17" s="507"/>
      <c r="J17" s="521" t="s">
        <v>296</v>
      </c>
      <c r="K17" s="509">
        <v>0.2813</v>
      </c>
      <c r="L17" s="522">
        <v>0.12</v>
      </c>
      <c r="M17" s="510">
        <v>379651000</v>
      </c>
      <c r="N17" s="525">
        <v>379651000</v>
      </c>
      <c r="O17" s="511">
        <v>227403000</v>
      </c>
      <c r="P17" s="511">
        <v>53343900</v>
      </c>
      <c r="Q17" s="512">
        <v>54770067</v>
      </c>
      <c r="R17" s="511">
        <v>53742467</v>
      </c>
      <c r="S17" s="514" t="s">
        <v>297</v>
      </c>
      <c r="T17" s="526"/>
      <c r="U17" s="515">
        <f aca="true" t="shared" si="3" ref="U17:V19">+N17</f>
        <v>379651000</v>
      </c>
      <c r="V17" s="516">
        <f t="shared" si="3"/>
        <v>227403000</v>
      </c>
      <c r="W17" s="517">
        <f t="shared" si="0"/>
        <v>0.5989790623493683</v>
      </c>
      <c r="X17" s="504"/>
      <c r="Y17" s="504"/>
      <c r="Z17" s="517"/>
      <c r="AA17" s="504"/>
      <c r="AB17" s="504"/>
      <c r="AC17" s="517"/>
      <c r="AD17" s="504"/>
      <c r="AE17" s="504"/>
      <c r="AF17" s="517"/>
      <c r="AG17" s="504"/>
      <c r="AH17" s="504"/>
      <c r="AI17" s="517"/>
      <c r="AJ17" s="504"/>
      <c r="AK17" s="504"/>
      <c r="AL17" s="517"/>
      <c r="AM17" s="504"/>
      <c r="AN17" s="504"/>
      <c r="AO17" s="517"/>
      <c r="AP17" s="504"/>
      <c r="AQ17" s="504"/>
      <c r="AR17" s="517"/>
      <c r="AS17" s="504"/>
      <c r="AT17" s="504"/>
      <c r="AU17" s="517"/>
      <c r="AV17" s="518">
        <f t="shared" si="1"/>
        <v>152248000</v>
      </c>
      <c r="AW17" s="518">
        <f>+O17-P17</f>
        <v>174059100</v>
      </c>
      <c r="AX17" s="518">
        <f t="shared" si="2"/>
        <v>1027600</v>
      </c>
      <c r="AY17" s="519">
        <f>+'[2]Actividades'!O17-O17</f>
        <v>-140356835</v>
      </c>
      <c r="AZ17" s="518">
        <f>+'[2]Actividades'!P17-P17</f>
        <v>23212565</v>
      </c>
      <c r="BA17" s="518">
        <f>+'[2]Actividades'!Q17-Q17</f>
        <v>36506768</v>
      </c>
      <c r="BB17" s="520">
        <f>+'[2]Actividades'!R17-R17</f>
        <v>37477701</v>
      </c>
      <c r="BC17" s="518"/>
    </row>
    <row r="18" spans="1:55" s="319" customFormat="1" ht="50.25" customHeight="1" outlineLevel="2">
      <c r="A18" s="501"/>
      <c r="B18" s="501" t="s">
        <v>205</v>
      </c>
      <c r="C18" s="502">
        <v>881</v>
      </c>
      <c r="D18" s="503" t="s">
        <v>285</v>
      </c>
      <c r="E18" s="504">
        <v>1.5</v>
      </c>
      <c r="F18" s="524" t="s">
        <v>94</v>
      </c>
      <c r="G18" s="506" t="s">
        <v>63</v>
      </c>
      <c r="H18" s="506"/>
      <c r="I18" s="507"/>
      <c r="J18" s="521" t="s">
        <v>298</v>
      </c>
      <c r="K18" s="509">
        <v>0.4</v>
      </c>
      <c r="L18" s="527">
        <v>0.095</v>
      </c>
      <c r="M18" s="510">
        <v>521880000</v>
      </c>
      <c r="N18" s="525">
        <v>521880000</v>
      </c>
      <c r="O18" s="511">
        <v>60940000</v>
      </c>
      <c r="P18" s="511">
        <v>14958000</v>
      </c>
      <c r="Q18" s="512">
        <v>0</v>
      </c>
      <c r="R18" s="511"/>
      <c r="S18" s="526" t="s">
        <v>299</v>
      </c>
      <c r="T18" s="526"/>
      <c r="U18" s="515">
        <f t="shared" si="3"/>
        <v>521880000</v>
      </c>
      <c r="V18" s="516">
        <f t="shared" si="3"/>
        <v>60940000</v>
      </c>
      <c r="W18" s="517">
        <f t="shared" si="0"/>
        <v>0.11677013872920979</v>
      </c>
      <c r="X18" s="504"/>
      <c r="Y18" s="504"/>
      <c r="Z18" s="517"/>
      <c r="AA18" s="504"/>
      <c r="AB18" s="504"/>
      <c r="AC18" s="517"/>
      <c r="AD18" s="504"/>
      <c r="AE18" s="504"/>
      <c r="AF18" s="517"/>
      <c r="AG18" s="504"/>
      <c r="AH18" s="504"/>
      <c r="AI18" s="517"/>
      <c r="AJ18" s="504"/>
      <c r="AK18" s="504"/>
      <c r="AL18" s="517"/>
      <c r="AM18" s="504"/>
      <c r="AN18" s="504"/>
      <c r="AO18" s="517"/>
      <c r="AP18" s="504"/>
      <c r="AQ18" s="504"/>
      <c r="AR18" s="517"/>
      <c r="AS18" s="504"/>
      <c r="AT18" s="504"/>
      <c r="AU18" s="517"/>
      <c r="AV18" s="518">
        <f t="shared" si="1"/>
        <v>460940000</v>
      </c>
      <c r="AW18" s="518">
        <f>+O18-P18</f>
        <v>45982000</v>
      </c>
      <c r="AX18" s="518">
        <f t="shared" si="2"/>
        <v>0</v>
      </c>
      <c r="AY18" s="519">
        <f>+'[2]Actividades'!O18-O18</f>
        <v>-60940000</v>
      </c>
      <c r="AZ18" s="518">
        <f>+'[2]Actividades'!P18-P18</f>
        <v>-14958000</v>
      </c>
      <c r="BA18" s="518">
        <f>+'[2]Actividades'!Q18-Q18</f>
        <v>13082300</v>
      </c>
      <c r="BB18" s="520">
        <f>+'[2]Actividades'!R18-R18</f>
        <v>13082300</v>
      </c>
      <c r="BC18" s="518"/>
    </row>
    <row r="19" spans="1:55" s="319" customFormat="1" ht="50.25" customHeight="1" outlineLevel="2">
      <c r="A19" s="501"/>
      <c r="B19" s="501" t="s">
        <v>205</v>
      </c>
      <c r="C19" s="502">
        <v>881</v>
      </c>
      <c r="D19" s="503" t="s">
        <v>285</v>
      </c>
      <c r="E19" s="504">
        <v>1.6</v>
      </c>
      <c r="F19" s="521" t="s">
        <v>95</v>
      </c>
      <c r="G19" s="506" t="s">
        <v>63</v>
      </c>
      <c r="H19" s="506"/>
      <c r="I19" s="507"/>
      <c r="J19" s="521" t="s">
        <v>300</v>
      </c>
      <c r="K19" s="509">
        <v>0.281</v>
      </c>
      <c r="L19" s="522">
        <v>0.065</v>
      </c>
      <c r="M19" s="510">
        <v>313214000</v>
      </c>
      <c r="N19" s="525">
        <v>313214000</v>
      </c>
      <c r="O19" s="511">
        <v>220121000</v>
      </c>
      <c r="P19" s="511">
        <v>53239034</v>
      </c>
      <c r="Q19" s="512">
        <v>47127834</v>
      </c>
      <c r="R19" s="511">
        <v>13122400</v>
      </c>
      <c r="S19" s="526" t="s">
        <v>301</v>
      </c>
      <c r="T19" s="526"/>
      <c r="U19" s="515">
        <f t="shared" si="3"/>
        <v>313214000</v>
      </c>
      <c r="V19" s="516">
        <f t="shared" si="3"/>
        <v>220121000</v>
      </c>
      <c r="W19" s="517">
        <f t="shared" si="0"/>
        <v>0.7027814848633841</v>
      </c>
      <c r="X19" s="504"/>
      <c r="Y19" s="504"/>
      <c r="Z19" s="517"/>
      <c r="AA19" s="504"/>
      <c r="AB19" s="504"/>
      <c r="AC19" s="517"/>
      <c r="AD19" s="504"/>
      <c r="AE19" s="504"/>
      <c r="AF19" s="517"/>
      <c r="AG19" s="504"/>
      <c r="AH19" s="504"/>
      <c r="AI19" s="517"/>
      <c r="AJ19" s="504"/>
      <c r="AK19" s="504"/>
      <c r="AL19" s="517"/>
      <c r="AM19" s="504"/>
      <c r="AN19" s="504"/>
      <c r="AO19" s="517"/>
      <c r="AP19" s="504"/>
      <c r="AQ19" s="504"/>
      <c r="AR19" s="517"/>
      <c r="AS19" s="504"/>
      <c r="AT19" s="504"/>
      <c r="AU19" s="517"/>
      <c r="AV19" s="518">
        <f t="shared" si="1"/>
        <v>93093000</v>
      </c>
      <c r="AW19" s="518">
        <f>+O19-P19</f>
        <v>166881966</v>
      </c>
      <c r="AX19" s="518">
        <f t="shared" si="2"/>
        <v>34005434</v>
      </c>
      <c r="AY19" s="519">
        <f>+'[2]Actividades'!O19-O19</f>
        <v>-155842269</v>
      </c>
      <c r="AZ19" s="518">
        <f>+'[2]Actividades'!P19-P19</f>
        <v>10913364</v>
      </c>
      <c r="BA19" s="518">
        <f>+'[2]Actividades'!Q19-Q19</f>
        <v>63107812</v>
      </c>
      <c r="BB19" s="520">
        <f>+'[2]Actividades'!R19-R19</f>
        <v>83706313</v>
      </c>
      <c r="BC19" s="518"/>
    </row>
    <row r="20" spans="1:55" s="537" customFormat="1" ht="18" customHeight="1" outlineLevel="1">
      <c r="A20" s="528" t="s">
        <v>302</v>
      </c>
      <c r="B20" s="529"/>
      <c r="C20" s="530"/>
      <c r="D20" s="531"/>
      <c r="E20" s="531"/>
      <c r="F20" s="532"/>
      <c r="G20" s="532"/>
      <c r="H20" s="532"/>
      <c r="I20" s="532"/>
      <c r="J20" s="531"/>
      <c r="K20" s="533"/>
      <c r="L20" s="533"/>
      <c r="M20" s="531">
        <f aca="true" t="shared" si="4" ref="M20:R20">SUM(M14:M19)</f>
        <v>13619598000</v>
      </c>
      <c r="N20" s="534">
        <f t="shared" si="4"/>
        <v>13619598000</v>
      </c>
      <c r="O20" s="531">
        <f t="shared" si="4"/>
        <v>569921000</v>
      </c>
      <c r="P20" s="531">
        <f>SUM(P14:P19)</f>
        <v>135216101</v>
      </c>
      <c r="Q20" s="531">
        <f t="shared" si="4"/>
        <v>127750068</v>
      </c>
      <c r="R20" s="531">
        <f t="shared" si="4"/>
        <v>92717034</v>
      </c>
      <c r="S20" s="533"/>
      <c r="T20" s="533"/>
      <c r="U20" s="531">
        <f>+U14+U15+U16+U17+U18+U19</f>
        <v>13619598000</v>
      </c>
      <c r="V20" s="531">
        <f>+V14+V15+V16+V17+V18+V19</f>
        <v>569921000</v>
      </c>
      <c r="W20" s="531">
        <f t="shared" si="0"/>
        <v>0.0418456550626531</v>
      </c>
      <c r="X20" s="530"/>
      <c r="Y20" s="530"/>
      <c r="Z20" s="535"/>
      <c r="AA20" s="530"/>
      <c r="AB20" s="530"/>
      <c r="AC20" s="535"/>
      <c r="AD20" s="530"/>
      <c r="AE20" s="530"/>
      <c r="AF20" s="535"/>
      <c r="AG20" s="530"/>
      <c r="AH20" s="530"/>
      <c r="AI20" s="535"/>
      <c r="AJ20" s="530"/>
      <c r="AK20" s="530"/>
      <c r="AL20" s="535"/>
      <c r="AM20" s="530"/>
      <c r="AN20" s="530"/>
      <c r="AO20" s="535"/>
      <c r="AP20" s="530"/>
      <c r="AQ20" s="530"/>
      <c r="AR20" s="535"/>
      <c r="AS20" s="530"/>
      <c r="AT20" s="530"/>
      <c r="AU20" s="535"/>
      <c r="AV20" s="518">
        <f t="shared" si="1"/>
        <v>13049677000</v>
      </c>
      <c r="AW20" s="518">
        <f t="shared" si="1"/>
        <v>434704899</v>
      </c>
      <c r="AX20" s="518">
        <f t="shared" si="2"/>
        <v>35033034</v>
      </c>
      <c r="AY20" s="519">
        <f>+'[2]Actividades'!O20-O20</f>
        <v>-365360738</v>
      </c>
      <c r="AZ20" s="518">
        <f>+'[2]Actividades'!P20-P20</f>
        <v>58728128</v>
      </c>
      <c r="BA20" s="518">
        <f>+'[2]Actividades'!Q20-Q20</f>
        <v>3728468886</v>
      </c>
      <c r="BB20" s="520">
        <f>+'[2]Actividades'!R20-R20</f>
        <v>3749969287</v>
      </c>
      <c r="BC20" s="536"/>
    </row>
    <row r="21" spans="1:55" s="319" customFormat="1" ht="53.25" customHeight="1" outlineLevel="2">
      <c r="A21" s="501" t="s">
        <v>228</v>
      </c>
      <c r="B21" s="501" t="s">
        <v>229</v>
      </c>
      <c r="C21" s="502">
        <v>881</v>
      </c>
      <c r="D21" s="503" t="s">
        <v>303</v>
      </c>
      <c r="E21" s="504" t="s">
        <v>304</v>
      </c>
      <c r="F21" s="521" t="s">
        <v>96</v>
      </c>
      <c r="G21" s="506" t="s">
        <v>63</v>
      </c>
      <c r="H21" s="506"/>
      <c r="I21" s="507"/>
      <c r="J21" s="521" t="s">
        <v>305</v>
      </c>
      <c r="K21" s="509">
        <v>1</v>
      </c>
      <c r="L21" s="522">
        <v>0.705</v>
      </c>
      <c r="M21" s="510">
        <v>0</v>
      </c>
      <c r="N21" s="511"/>
      <c r="O21" s="538">
        <v>0</v>
      </c>
      <c r="P21" s="538"/>
      <c r="Q21" s="512">
        <v>0</v>
      </c>
      <c r="R21" s="539"/>
      <c r="S21" s="513" t="s">
        <v>306</v>
      </c>
      <c r="T21" s="526"/>
      <c r="U21" s="515"/>
      <c r="V21" s="538">
        <v>0</v>
      </c>
      <c r="W21" s="517">
        <f t="shared" si="0"/>
      </c>
      <c r="X21" s="504"/>
      <c r="Y21" s="504"/>
      <c r="Z21" s="517">
        <f>IF(X21=0,"",Y21/X21)</f>
      </c>
      <c r="AA21" s="504"/>
      <c r="AB21" s="504"/>
      <c r="AC21" s="517">
        <f>IF(AA21=0,"",AB21/AA21)</f>
      </c>
      <c r="AD21" s="504"/>
      <c r="AE21" s="504"/>
      <c r="AF21" s="517">
        <f>IF(AD21=0,"",AE21/AD21)</f>
      </c>
      <c r="AG21" s="504"/>
      <c r="AH21" s="504"/>
      <c r="AI21" s="517">
        <f>IF(AG21=0,"",AH21/AG21)</f>
      </c>
      <c r="AJ21" s="504"/>
      <c r="AK21" s="504"/>
      <c r="AL21" s="517">
        <f>IF(AJ21=0,"",AK21/AJ21)</f>
      </c>
      <c r="AM21" s="504"/>
      <c r="AN21" s="504"/>
      <c r="AO21" s="517">
        <f>IF(AM21=0,"",AN21/AM21)</f>
      </c>
      <c r="AP21" s="504"/>
      <c r="AQ21" s="504"/>
      <c r="AR21" s="517">
        <f>IF(AP21=0,"",AQ21/AP21)</f>
      </c>
      <c r="AS21" s="504"/>
      <c r="AT21" s="504"/>
      <c r="AU21" s="517">
        <f>IF(AS21=0,"",AT21/AS21)</f>
      </c>
      <c r="AV21" s="518">
        <f t="shared" si="1"/>
        <v>0</v>
      </c>
      <c r="AW21" s="518">
        <f t="shared" si="1"/>
        <v>0</v>
      </c>
      <c r="AX21" s="518">
        <f t="shared" si="2"/>
        <v>0</v>
      </c>
      <c r="AY21" s="519">
        <f>+'[2]Actividades'!O21-O21</f>
        <v>0</v>
      </c>
      <c r="AZ21" s="518">
        <f>+'[2]Actividades'!P21-P21</f>
        <v>0</v>
      </c>
      <c r="BA21" s="518">
        <f>+'[2]Actividades'!Q21-Q21</f>
        <v>0</v>
      </c>
      <c r="BB21" s="520">
        <f>+'[2]Actividades'!R21-R21</f>
        <v>0</v>
      </c>
      <c r="BC21" s="518"/>
    </row>
    <row r="22" spans="1:55" s="319" customFormat="1" ht="100.5" customHeight="1" outlineLevel="1">
      <c r="A22" s="540" t="s">
        <v>307</v>
      </c>
      <c r="B22" s="501" t="s">
        <v>229</v>
      </c>
      <c r="C22" s="502">
        <v>881</v>
      </c>
      <c r="D22" s="541" t="s">
        <v>303</v>
      </c>
      <c r="E22" s="504" t="s">
        <v>308</v>
      </c>
      <c r="F22" s="505" t="s">
        <v>97</v>
      </c>
      <c r="G22" s="506" t="s">
        <v>63</v>
      </c>
      <c r="H22" s="506"/>
      <c r="I22" s="507"/>
      <c r="J22" s="521" t="s">
        <v>309</v>
      </c>
      <c r="K22" s="509">
        <v>0.5</v>
      </c>
      <c r="L22" s="542">
        <v>0.305</v>
      </c>
      <c r="M22" s="510">
        <v>0</v>
      </c>
      <c r="N22" s="511"/>
      <c r="O22" s="538">
        <v>0</v>
      </c>
      <c r="P22" s="538"/>
      <c r="Q22" s="512">
        <v>0</v>
      </c>
      <c r="R22" s="539"/>
      <c r="S22" s="513" t="s">
        <v>310</v>
      </c>
      <c r="T22" s="526"/>
      <c r="U22" s="515">
        <v>0</v>
      </c>
      <c r="V22" s="538">
        <v>0</v>
      </c>
      <c r="W22" s="517">
        <f t="shared" si="0"/>
      </c>
      <c r="X22" s="504"/>
      <c r="Y22" s="504"/>
      <c r="Z22" s="517"/>
      <c r="AA22" s="504"/>
      <c r="AB22" s="504"/>
      <c r="AC22" s="517"/>
      <c r="AD22" s="504"/>
      <c r="AE22" s="504"/>
      <c r="AF22" s="517"/>
      <c r="AG22" s="504"/>
      <c r="AH22" s="504"/>
      <c r="AI22" s="517"/>
      <c r="AJ22" s="504"/>
      <c r="AK22" s="504"/>
      <c r="AL22" s="517"/>
      <c r="AM22" s="504"/>
      <c r="AN22" s="504"/>
      <c r="AO22" s="517"/>
      <c r="AP22" s="504"/>
      <c r="AQ22" s="504"/>
      <c r="AR22" s="517"/>
      <c r="AS22" s="504"/>
      <c r="AT22" s="504"/>
      <c r="AU22" s="517"/>
      <c r="AV22" s="518">
        <f t="shared" si="1"/>
        <v>0</v>
      </c>
      <c r="AW22" s="518">
        <f t="shared" si="1"/>
        <v>0</v>
      </c>
      <c r="AX22" s="518">
        <f t="shared" si="2"/>
        <v>0</v>
      </c>
      <c r="AY22" s="519">
        <f>+'[2]Actividades'!O22-O22</f>
        <v>0</v>
      </c>
      <c r="AZ22" s="518">
        <f>+'[2]Actividades'!P22-P22</f>
        <v>0</v>
      </c>
      <c r="BA22" s="518">
        <f>+'[2]Actividades'!Q22-Q22</f>
        <v>0</v>
      </c>
      <c r="BB22" s="520">
        <f>+'[2]Actividades'!R22-R22</f>
        <v>0</v>
      </c>
      <c r="BC22" s="518"/>
    </row>
    <row r="23" spans="1:55" s="537" customFormat="1" ht="18" customHeight="1" outlineLevel="1">
      <c r="A23" s="528" t="s">
        <v>311</v>
      </c>
      <c r="B23" s="529"/>
      <c r="C23" s="530"/>
      <c r="D23" s="530"/>
      <c r="E23" s="530"/>
      <c r="F23" s="543"/>
      <c r="G23" s="543"/>
      <c r="H23" s="543"/>
      <c r="I23" s="543"/>
      <c r="J23" s="530"/>
      <c r="K23" s="530"/>
      <c r="L23" s="530"/>
      <c r="M23" s="530">
        <f aca="true" t="shared" si="5" ref="M23:R23">SUM(M21:M22)</f>
        <v>0</v>
      </c>
      <c r="N23" s="544">
        <f t="shared" si="5"/>
        <v>0</v>
      </c>
      <c r="O23" s="530">
        <f t="shared" si="5"/>
        <v>0</v>
      </c>
      <c r="P23" s="530">
        <f t="shared" si="5"/>
        <v>0</v>
      </c>
      <c r="Q23" s="530">
        <f t="shared" si="5"/>
        <v>0</v>
      </c>
      <c r="R23" s="530">
        <f t="shared" si="5"/>
        <v>0</v>
      </c>
      <c r="S23" s="530"/>
      <c r="T23" s="530"/>
      <c r="U23" s="530">
        <f>+U21+U22</f>
        <v>0</v>
      </c>
      <c r="V23" s="530">
        <f>+V21+V22</f>
        <v>0</v>
      </c>
      <c r="W23" s="530">
        <f t="shared" si="0"/>
      </c>
      <c r="X23" s="530"/>
      <c r="Y23" s="530"/>
      <c r="Z23" s="535"/>
      <c r="AA23" s="530"/>
      <c r="AB23" s="530"/>
      <c r="AC23" s="535"/>
      <c r="AD23" s="530"/>
      <c r="AE23" s="530"/>
      <c r="AF23" s="535"/>
      <c r="AG23" s="530"/>
      <c r="AH23" s="530"/>
      <c r="AI23" s="535"/>
      <c r="AJ23" s="530"/>
      <c r="AK23" s="530"/>
      <c r="AL23" s="535"/>
      <c r="AM23" s="530"/>
      <c r="AN23" s="530"/>
      <c r="AO23" s="535"/>
      <c r="AP23" s="530"/>
      <c r="AQ23" s="530"/>
      <c r="AR23" s="535"/>
      <c r="AS23" s="530"/>
      <c r="AT23" s="530"/>
      <c r="AU23" s="535"/>
      <c r="AV23" s="518">
        <f t="shared" si="1"/>
        <v>0</v>
      </c>
      <c r="AW23" s="518">
        <f t="shared" si="1"/>
        <v>0</v>
      </c>
      <c r="AX23" s="518">
        <f t="shared" si="2"/>
        <v>0</v>
      </c>
      <c r="AY23" s="519">
        <f>+'[2]Actividades'!O23-O23</f>
        <v>0</v>
      </c>
      <c r="AZ23" s="518">
        <f>+'[2]Actividades'!P23-P23</f>
        <v>0</v>
      </c>
      <c r="BA23" s="518">
        <f>+'[2]Actividades'!Q23-Q23</f>
        <v>0</v>
      </c>
      <c r="BB23" s="520">
        <f>+'[2]Actividades'!R23-R23</f>
        <v>0</v>
      </c>
      <c r="BC23" s="518"/>
    </row>
    <row r="24" spans="1:55" s="319" customFormat="1" ht="50.25" customHeight="1" outlineLevel="2">
      <c r="A24" s="501"/>
      <c r="B24" s="501" t="s">
        <v>236</v>
      </c>
      <c r="C24" s="502">
        <v>881</v>
      </c>
      <c r="D24" s="503" t="s">
        <v>312</v>
      </c>
      <c r="E24" s="504" t="s">
        <v>313</v>
      </c>
      <c r="F24" s="521" t="s">
        <v>98</v>
      </c>
      <c r="G24" s="507"/>
      <c r="H24" s="506" t="s">
        <v>63</v>
      </c>
      <c r="I24" s="507"/>
      <c r="J24" s="508" t="s">
        <v>314</v>
      </c>
      <c r="K24" s="545">
        <v>168</v>
      </c>
      <c r="L24" s="546">
        <v>163</v>
      </c>
      <c r="M24" s="547">
        <v>54962535000</v>
      </c>
      <c r="N24" s="525">
        <v>52962535000</v>
      </c>
      <c r="O24" s="525">
        <v>33559300373</v>
      </c>
      <c r="P24" s="525">
        <v>3485162646</v>
      </c>
      <c r="Q24" s="512">
        <v>19609084243</v>
      </c>
      <c r="R24" s="511">
        <v>12488880473</v>
      </c>
      <c r="S24" s="526" t="s">
        <v>315</v>
      </c>
      <c r="T24" s="514"/>
      <c r="U24" s="515">
        <f>+N24</f>
        <v>52962535000</v>
      </c>
      <c r="V24" s="516">
        <f>+O24</f>
        <v>33559300373</v>
      </c>
      <c r="W24" s="517">
        <f t="shared" si="0"/>
        <v>0.6336422600051149</v>
      </c>
      <c r="X24" s="504"/>
      <c r="Y24" s="504"/>
      <c r="Z24" s="517"/>
      <c r="AA24" s="504"/>
      <c r="AB24" s="504"/>
      <c r="AC24" s="517"/>
      <c r="AD24" s="504"/>
      <c r="AE24" s="504"/>
      <c r="AF24" s="517"/>
      <c r="AG24" s="504"/>
      <c r="AH24" s="504"/>
      <c r="AI24" s="517"/>
      <c r="AJ24" s="504"/>
      <c r="AK24" s="504"/>
      <c r="AL24" s="517"/>
      <c r="AM24" s="504"/>
      <c r="AN24" s="504"/>
      <c r="AO24" s="517"/>
      <c r="AP24" s="504"/>
      <c r="AQ24" s="504"/>
      <c r="AR24" s="517"/>
      <c r="AS24" s="504"/>
      <c r="AT24" s="504"/>
      <c r="AU24" s="517"/>
      <c r="AV24" s="518">
        <f t="shared" si="1"/>
        <v>19403234627</v>
      </c>
      <c r="AW24" s="518">
        <f t="shared" si="1"/>
        <v>30074137727</v>
      </c>
      <c r="AX24" s="518">
        <f t="shared" si="2"/>
        <v>7120203770</v>
      </c>
      <c r="AY24" s="519">
        <f>+'[2]Actividades'!O24-O24</f>
        <v>-6604338546</v>
      </c>
      <c r="AZ24" s="518">
        <f>+'[2]Actividades'!P24-P24</f>
        <v>-2673205604</v>
      </c>
      <c r="BA24" s="518">
        <f>+'[2]Actividades'!Q24-Q24</f>
        <v>1381600538</v>
      </c>
      <c r="BB24" s="520">
        <f>+'[2]Actividades'!R24-R24</f>
        <v>2518776581</v>
      </c>
      <c r="BC24" s="518"/>
    </row>
    <row r="25" spans="1:55" s="319" customFormat="1" ht="129" customHeight="1" outlineLevel="2">
      <c r="A25" s="501"/>
      <c r="B25" s="501" t="s">
        <v>236</v>
      </c>
      <c r="C25" s="502">
        <v>881</v>
      </c>
      <c r="D25" s="503" t="s">
        <v>312</v>
      </c>
      <c r="E25" s="504" t="s">
        <v>316</v>
      </c>
      <c r="F25" s="521" t="s">
        <v>99</v>
      </c>
      <c r="G25" s="507"/>
      <c r="H25" s="506" t="s">
        <v>63</v>
      </c>
      <c r="I25" s="507"/>
      <c r="J25" s="521" t="s">
        <v>317</v>
      </c>
      <c r="K25" s="548">
        <v>0.3</v>
      </c>
      <c r="L25" s="549">
        <v>0.055</v>
      </c>
      <c r="M25" s="547"/>
      <c r="N25" s="525"/>
      <c r="O25" s="525">
        <v>0</v>
      </c>
      <c r="P25" s="525"/>
      <c r="Q25" s="512">
        <v>0</v>
      </c>
      <c r="R25" s="511"/>
      <c r="S25" s="526" t="s">
        <v>318</v>
      </c>
      <c r="T25" s="514"/>
      <c r="U25" s="515"/>
      <c r="V25" s="516">
        <v>0</v>
      </c>
      <c r="W25" s="517">
        <f t="shared" si="0"/>
      </c>
      <c r="X25" s="504"/>
      <c r="Y25" s="504"/>
      <c r="Z25" s="517"/>
      <c r="AA25" s="504"/>
      <c r="AB25" s="504"/>
      <c r="AC25" s="517"/>
      <c r="AD25" s="504"/>
      <c r="AE25" s="504"/>
      <c r="AF25" s="517"/>
      <c r="AG25" s="504"/>
      <c r="AH25" s="504"/>
      <c r="AI25" s="517"/>
      <c r="AJ25" s="504"/>
      <c r="AK25" s="504"/>
      <c r="AL25" s="517"/>
      <c r="AM25" s="504"/>
      <c r="AN25" s="504"/>
      <c r="AO25" s="517"/>
      <c r="AP25" s="504"/>
      <c r="AQ25" s="504"/>
      <c r="AR25" s="517"/>
      <c r="AS25" s="504"/>
      <c r="AT25" s="504"/>
      <c r="AU25" s="517"/>
      <c r="AV25" s="518">
        <f t="shared" si="1"/>
        <v>0</v>
      </c>
      <c r="AW25" s="518">
        <f t="shared" si="1"/>
        <v>0</v>
      </c>
      <c r="AX25" s="518">
        <f t="shared" si="2"/>
        <v>0</v>
      </c>
      <c r="AY25" s="519">
        <f>+'[2]Actividades'!O25-O25</f>
        <v>0</v>
      </c>
      <c r="AZ25" s="518">
        <f>+'[2]Actividades'!P25-P25</f>
        <v>0</v>
      </c>
      <c r="BA25" s="518">
        <f>+'[2]Actividades'!Q25-Q25</f>
        <v>0</v>
      </c>
      <c r="BB25" s="520">
        <f>+'[2]Actividades'!R25-R25</f>
        <v>0</v>
      </c>
      <c r="BC25" s="518"/>
    </row>
    <row r="26" spans="1:55" s="319" customFormat="1" ht="191.25" outlineLevel="2">
      <c r="A26" s="501"/>
      <c r="B26" s="501" t="s">
        <v>236</v>
      </c>
      <c r="C26" s="502">
        <v>881</v>
      </c>
      <c r="D26" s="503" t="s">
        <v>312</v>
      </c>
      <c r="E26" s="504" t="s">
        <v>319</v>
      </c>
      <c r="F26" s="521" t="s">
        <v>100</v>
      </c>
      <c r="G26" s="507"/>
      <c r="H26" s="506" t="s">
        <v>63</v>
      </c>
      <c r="I26" s="507"/>
      <c r="J26" s="521" t="s">
        <v>320</v>
      </c>
      <c r="K26" s="550">
        <v>0.25</v>
      </c>
      <c r="L26" s="549">
        <v>0.085</v>
      </c>
      <c r="M26" s="547"/>
      <c r="N26" s="525"/>
      <c r="O26" s="525">
        <v>0</v>
      </c>
      <c r="P26" s="525"/>
      <c r="Q26" s="512">
        <v>0</v>
      </c>
      <c r="R26" s="511"/>
      <c r="S26" s="526" t="s">
        <v>321</v>
      </c>
      <c r="T26" s="514" t="s">
        <v>322</v>
      </c>
      <c r="U26" s="515"/>
      <c r="V26" s="539">
        <f>+O26</f>
        <v>0</v>
      </c>
      <c r="W26" s="517">
        <f t="shared" si="0"/>
      </c>
      <c r="X26" s="504"/>
      <c r="Y26" s="504"/>
      <c r="Z26" s="517"/>
      <c r="AA26" s="504"/>
      <c r="AB26" s="504"/>
      <c r="AC26" s="517"/>
      <c r="AD26" s="504"/>
      <c r="AE26" s="504"/>
      <c r="AF26" s="517"/>
      <c r="AG26" s="504"/>
      <c r="AH26" s="504"/>
      <c r="AI26" s="517"/>
      <c r="AJ26" s="504"/>
      <c r="AK26" s="504"/>
      <c r="AL26" s="517"/>
      <c r="AM26" s="504"/>
      <c r="AN26" s="504"/>
      <c r="AO26" s="517"/>
      <c r="AP26" s="504"/>
      <c r="AQ26" s="504"/>
      <c r="AR26" s="517"/>
      <c r="AS26" s="504"/>
      <c r="AT26" s="504"/>
      <c r="AU26" s="517"/>
      <c r="AV26" s="518">
        <f t="shared" si="1"/>
        <v>0</v>
      </c>
      <c r="AW26" s="518">
        <f t="shared" si="1"/>
        <v>0</v>
      </c>
      <c r="AX26" s="518">
        <f t="shared" si="2"/>
        <v>0</v>
      </c>
      <c r="AY26" s="519">
        <f>+'[2]Actividades'!O26-O26</f>
        <v>4330600</v>
      </c>
      <c r="AZ26" s="518">
        <f>+'[2]Actividades'!P26-P26</f>
        <v>4330600</v>
      </c>
      <c r="BA26" s="518">
        <f>+'[2]Actividades'!Q26-Q26</f>
        <v>8881400</v>
      </c>
      <c r="BB26" s="520">
        <f>+'[2]Actividades'!R26-R26</f>
        <v>8881400</v>
      </c>
      <c r="BC26" s="518"/>
    </row>
    <row r="27" spans="1:55" s="319" customFormat="1" ht="141" customHeight="1" outlineLevel="2">
      <c r="A27" s="501"/>
      <c r="B27" s="501" t="s">
        <v>236</v>
      </c>
      <c r="C27" s="502">
        <v>881</v>
      </c>
      <c r="D27" s="551" t="s">
        <v>312</v>
      </c>
      <c r="E27" s="504" t="s">
        <v>323</v>
      </c>
      <c r="F27" s="521" t="s">
        <v>101</v>
      </c>
      <c r="G27" s="507"/>
      <c r="H27" s="506" t="s">
        <v>63</v>
      </c>
      <c r="I27" s="507"/>
      <c r="J27" s="521" t="s">
        <v>324</v>
      </c>
      <c r="K27" s="509">
        <v>0.7</v>
      </c>
      <c r="L27" s="552">
        <v>0.605</v>
      </c>
      <c r="M27" s="547">
        <v>4520000000</v>
      </c>
      <c r="N27" s="525">
        <v>4520000000</v>
      </c>
      <c r="O27" s="525">
        <v>4519074280</v>
      </c>
      <c r="P27" s="525">
        <v>849765854</v>
      </c>
      <c r="Q27" s="525">
        <v>1310112790</v>
      </c>
      <c r="R27" s="511">
        <v>1154660042</v>
      </c>
      <c r="S27" s="526" t="s">
        <v>325</v>
      </c>
      <c r="T27" s="514" t="s">
        <v>326</v>
      </c>
      <c r="U27" s="515">
        <f>+N27</f>
        <v>4520000000</v>
      </c>
      <c r="V27" s="516">
        <f>+O27</f>
        <v>4519074280</v>
      </c>
      <c r="W27" s="517">
        <f t="shared" si="0"/>
        <v>0.9997951946902655</v>
      </c>
      <c r="X27" s="504"/>
      <c r="Y27" s="504"/>
      <c r="Z27" s="517"/>
      <c r="AA27" s="504"/>
      <c r="AB27" s="504"/>
      <c r="AC27" s="517"/>
      <c r="AD27" s="504"/>
      <c r="AE27" s="504"/>
      <c r="AF27" s="517"/>
      <c r="AG27" s="504"/>
      <c r="AH27" s="504"/>
      <c r="AI27" s="517"/>
      <c r="AJ27" s="504"/>
      <c r="AK27" s="504"/>
      <c r="AL27" s="517"/>
      <c r="AM27" s="504"/>
      <c r="AN27" s="504"/>
      <c r="AO27" s="517"/>
      <c r="AP27" s="504"/>
      <c r="AQ27" s="504"/>
      <c r="AR27" s="517"/>
      <c r="AS27" s="504"/>
      <c r="AT27" s="504"/>
      <c r="AU27" s="517"/>
      <c r="AV27" s="518">
        <f t="shared" si="1"/>
        <v>925720</v>
      </c>
      <c r="AW27" s="518">
        <f t="shared" si="1"/>
        <v>3669308426</v>
      </c>
      <c r="AX27" s="518">
        <f t="shared" si="2"/>
        <v>155452748</v>
      </c>
      <c r="AY27" s="519">
        <f>+'[2]Actividades'!O27-O27</f>
        <v>-1615146100</v>
      </c>
      <c r="AZ27" s="518">
        <f>+'[2]Actividades'!P27-P27</f>
        <v>-830651101</v>
      </c>
      <c r="BA27" s="518">
        <f>+'[2]Actividades'!Q27-Q27</f>
        <v>960395518</v>
      </c>
      <c r="BB27" s="520">
        <f>+'[2]Actividades'!R27-R27</f>
        <v>1115848266</v>
      </c>
      <c r="BC27" s="518"/>
    </row>
    <row r="28" spans="1:55" s="319" customFormat="1" ht="84" customHeight="1" outlineLevel="2">
      <c r="A28" s="501" t="s">
        <v>240</v>
      </c>
      <c r="B28" s="501" t="s">
        <v>236</v>
      </c>
      <c r="C28" s="502">
        <v>881</v>
      </c>
      <c r="D28" s="503" t="s">
        <v>312</v>
      </c>
      <c r="E28" s="504" t="s">
        <v>327</v>
      </c>
      <c r="F28" s="521" t="s">
        <v>102</v>
      </c>
      <c r="G28" s="507"/>
      <c r="H28" s="506" t="s">
        <v>63</v>
      </c>
      <c r="I28" s="507"/>
      <c r="J28" s="508" t="s">
        <v>328</v>
      </c>
      <c r="K28" s="548">
        <v>0.4</v>
      </c>
      <c r="L28" s="553">
        <v>0.095</v>
      </c>
      <c r="M28" s="547"/>
      <c r="N28" s="525"/>
      <c r="O28" s="525">
        <v>0</v>
      </c>
      <c r="P28" s="525"/>
      <c r="Q28" s="512">
        <v>0</v>
      </c>
      <c r="R28" s="511"/>
      <c r="S28" s="526" t="s">
        <v>329</v>
      </c>
      <c r="T28" s="514" t="s">
        <v>330</v>
      </c>
      <c r="U28" s="515"/>
      <c r="V28" s="516">
        <v>0</v>
      </c>
      <c r="W28" s="517">
        <f t="shared" si="0"/>
      </c>
      <c r="X28" s="504"/>
      <c r="Y28" s="504"/>
      <c r="Z28" s="517">
        <f>IF(X28=0,"",Y28/X28)</f>
      </c>
      <c r="AA28" s="504"/>
      <c r="AB28" s="504"/>
      <c r="AC28" s="517">
        <f>IF(AA28=0,"",AB28/AA28)</f>
      </c>
      <c r="AD28" s="504"/>
      <c r="AE28" s="504"/>
      <c r="AF28" s="517">
        <f>IF(AD28=0,"",AE28/AD28)</f>
      </c>
      <c r="AG28" s="504"/>
      <c r="AH28" s="504"/>
      <c r="AI28" s="517">
        <f>IF(AG28=0,"",AH28/AG28)</f>
      </c>
      <c r="AJ28" s="504"/>
      <c r="AK28" s="504"/>
      <c r="AL28" s="517">
        <f>IF(AJ28=0,"",AK28/AJ28)</f>
      </c>
      <c r="AM28" s="504"/>
      <c r="AN28" s="504"/>
      <c r="AO28" s="517">
        <f>IF(AM28=0,"",AN28/AM28)</f>
      </c>
      <c r="AP28" s="504"/>
      <c r="AQ28" s="504"/>
      <c r="AR28" s="517">
        <f>IF(AP28=0,"",AQ28/AP28)</f>
      </c>
      <c r="AS28" s="504"/>
      <c r="AT28" s="504"/>
      <c r="AU28" s="517">
        <f>IF(AS28=0,"",AT28/AS28)</f>
      </c>
      <c r="AV28" s="518">
        <f t="shared" si="1"/>
        <v>0</v>
      </c>
      <c r="AW28" s="518">
        <f t="shared" si="1"/>
        <v>0</v>
      </c>
      <c r="AX28" s="518">
        <f t="shared" si="2"/>
        <v>0</v>
      </c>
      <c r="AY28" s="519">
        <f>+'[2]Actividades'!O28-O28</f>
        <v>0</v>
      </c>
      <c r="AZ28" s="518">
        <f>+'[2]Actividades'!P28-P28</f>
        <v>0</v>
      </c>
      <c r="BA28" s="518">
        <f>+'[2]Actividades'!Q28-Q28</f>
        <v>430012000</v>
      </c>
      <c r="BB28" s="520">
        <f>+'[2]Actividades'!R28-R28</f>
        <v>206972891</v>
      </c>
      <c r="BC28" s="518"/>
    </row>
    <row r="29" spans="1:55" s="537" customFormat="1" ht="15.75" customHeight="1" outlineLevel="1">
      <c r="A29" s="528"/>
      <c r="B29" s="529"/>
      <c r="C29" s="530"/>
      <c r="D29" s="530"/>
      <c r="E29" s="530"/>
      <c r="F29" s="543"/>
      <c r="G29" s="532"/>
      <c r="H29" s="532"/>
      <c r="I29" s="532"/>
      <c r="J29" s="531"/>
      <c r="K29" s="533"/>
      <c r="L29" s="533"/>
      <c r="M29" s="531">
        <f aca="true" t="shared" si="6" ref="M29:R29">SUM(M24:M28)</f>
        <v>59482535000</v>
      </c>
      <c r="N29" s="534">
        <f t="shared" si="6"/>
        <v>57482535000</v>
      </c>
      <c r="O29" s="531">
        <f t="shared" si="6"/>
        <v>38078374653</v>
      </c>
      <c r="P29" s="531">
        <f t="shared" si="6"/>
        <v>4334928500</v>
      </c>
      <c r="Q29" s="531">
        <f t="shared" si="6"/>
        <v>20919197033</v>
      </c>
      <c r="R29" s="531">
        <f t="shared" si="6"/>
        <v>13643540515</v>
      </c>
      <c r="S29" s="533"/>
      <c r="T29" s="533"/>
      <c r="U29" s="531">
        <f>+U24+U25+U26+U27+U28</f>
        <v>57482535000</v>
      </c>
      <c r="V29" s="531">
        <f>+V24+V25+V26+V27+V28</f>
        <v>38078374653</v>
      </c>
      <c r="W29" s="531">
        <f t="shared" si="0"/>
        <v>0.6624338097302076</v>
      </c>
      <c r="X29" s="530"/>
      <c r="Y29" s="530"/>
      <c r="Z29" s="530"/>
      <c r="AA29" s="530"/>
      <c r="AB29" s="530"/>
      <c r="AC29" s="530"/>
      <c r="AD29" s="530"/>
      <c r="AE29" s="530"/>
      <c r="AF29" s="530"/>
      <c r="AG29" s="530"/>
      <c r="AH29" s="530"/>
      <c r="AI29" s="535"/>
      <c r="AJ29" s="530"/>
      <c r="AK29" s="530"/>
      <c r="AL29" s="535"/>
      <c r="AM29" s="530"/>
      <c r="AN29" s="530"/>
      <c r="AO29" s="535"/>
      <c r="AP29" s="530"/>
      <c r="AQ29" s="530"/>
      <c r="AR29" s="535"/>
      <c r="AS29" s="530"/>
      <c r="AT29" s="530"/>
      <c r="AU29" s="535"/>
      <c r="AV29" s="518">
        <f t="shared" si="1"/>
        <v>19404160347</v>
      </c>
      <c r="AW29" s="518">
        <f t="shared" si="1"/>
        <v>33743446153</v>
      </c>
      <c r="AX29" s="518">
        <f t="shared" si="2"/>
        <v>7275656518</v>
      </c>
      <c r="AY29" s="519">
        <f>+'[2]Actividades'!O29-O29</f>
        <v>-8215154046</v>
      </c>
      <c r="AZ29" s="518">
        <f>+'[2]Actividades'!P29-P29</f>
        <v>-3499526105</v>
      </c>
      <c r="BA29" s="518">
        <f>+'[2]Actividades'!Q29-Q29</f>
        <v>2780889456</v>
      </c>
      <c r="BB29" s="520">
        <f>+'[2]Actividades'!R29-R29</f>
        <v>3850479138</v>
      </c>
      <c r="BC29" s="536"/>
    </row>
    <row r="30" spans="1:55" s="319" customFormat="1" ht="66" customHeight="1" outlineLevel="1">
      <c r="A30" s="540" t="s">
        <v>331</v>
      </c>
      <c r="B30" s="501" t="s">
        <v>241</v>
      </c>
      <c r="C30" s="502">
        <v>881</v>
      </c>
      <c r="D30" s="551" t="s">
        <v>73</v>
      </c>
      <c r="E30" s="504" t="s">
        <v>332</v>
      </c>
      <c r="F30" s="521" t="s">
        <v>103</v>
      </c>
      <c r="G30" s="507"/>
      <c r="H30" s="506" t="s">
        <v>63</v>
      </c>
      <c r="I30" s="507"/>
      <c r="J30" s="508" t="s">
        <v>333</v>
      </c>
      <c r="K30" s="550">
        <v>1</v>
      </c>
      <c r="L30" s="32">
        <v>1</v>
      </c>
      <c r="M30" s="525">
        <v>126533000</v>
      </c>
      <c r="N30" s="525">
        <v>126533000</v>
      </c>
      <c r="O30" s="525">
        <v>101724133</v>
      </c>
      <c r="P30" s="525">
        <v>25754066</v>
      </c>
      <c r="Q30" s="525">
        <v>20380500</v>
      </c>
      <c r="R30" s="525">
        <v>20286234</v>
      </c>
      <c r="S30" s="554" t="s">
        <v>334</v>
      </c>
      <c r="T30" s="555"/>
      <c r="U30" s="515">
        <f>+N30</f>
        <v>126533000</v>
      </c>
      <c r="V30" s="516">
        <f>+O30</f>
        <v>101724133</v>
      </c>
      <c r="W30" s="517">
        <f t="shared" si="0"/>
        <v>0.8039336220590676</v>
      </c>
      <c r="X30" s="504"/>
      <c r="Y30" s="504"/>
      <c r="Z30" s="517"/>
      <c r="AA30" s="504"/>
      <c r="AB30" s="504"/>
      <c r="AC30" s="517"/>
      <c r="AD30" s="504"/>
      <c r="AE30" s="504"/>
      <c r="AF30" s="517"/>
      <c r="AG30" s="504"/>
      <c r="AH30" s="504"/>
      <c r="AI30" s="517"/>
      <c r="AJ30" s="504"/>
      <c r="AK30" s="504"/>
      <c r="AL30" s="517"/>
      <c r="AM30" s="504"/>
      <c r="AN30" s="504"/>
      <c r="AO30" s="517"/>
      <c r="AP30" s="504"/>
      <c r="AQ30" s="504"/>
      <c r="AR30" s="517"/>
      <c r="AS30" s="504"/>
      <c r="AT30" s="504"/>
      <c r="AU30" s="517"/>
      <c r="AV30" s="518">
        <f t="shared" si="1"/>
        <v>24808867</v>
      </c>
      <c r="AW30" s="518">
        <f t="shared" si="1"/>
        <v>75970067</v>
      </c>
      <c r="AX30" s="518">
        <f t="shared" si="2"/>
        <v>94266</v>
      </c>
      <c r="AY30" s="519">
        <f>+'[2]Actividades'!O30-O30</f>
        <v>-85043234</v>
      </c>
      <c r="AZ30" s="518">
        <f>+'[2]Actividades'!P30-P30</f>
        <v>-9167433</v>
      </c>
      <c r="BA30" s="518">
        <f>+'[2]Actividades'!Q30-Q30</f>
        <v>-1953533</v>
      </c>
      <c r="BB30" s="520">
        <f>+'[2]Actividades'!R30-R30</f>
        <v>-1859267</v>
      </c>
      <c r="BC30" s="518"/>
    </row>
    <row r="31" spans="1:55" s="319" customFormat="1" ht="60.75" customHeight="1" outlineLevel="2">
      <c r="A31" s="501" t="s">
        <v>258</v>
      </c>
      <c r="B31" s="501" t="s">
        <v>241</v>
      </c>
      <c r="C31" s="502">
        <v>881</v>
      </c>
      <c r="D31" s="551" t="s">
        <v>73</v>
      </c>
      <c r="E31" s="504" t="s">
        <v>335</v>
      </c>
      <c r="F31" s="521" t="s">
        <v>104</v>
      </c>
      <c r="G31" s="507"/>
      <c r="H31" s="506" t="s">
        <v>63</v>
      </c>
      <c r="I31" s="507"/>
      <c r="J31" s="508" t="s">
        <v>336</v>
      </c>
      <c r="K31" s="556">
        <v>10</v>
      </c>
      <c r="L31" s="557">
        <v>7</v>
      </c>
      <c r="M31" s="525">
        <v>45309000</v>
      </c>
      <c r="N31" s="525">
        <v>45309000</v>
      </c>
      <c r="O31" s="525">
        <v>45175100</v>
      </c>
      <c r="P31" s="525">
        <v>11465400</v>
      </c>
      <c r="Q31" s="525">
        <v>5891300</v>
      </c>
      <c r="R31" s="525">
        <v>5891300</v>
      </c>
      <c r="S31" s="526" t="s">
        <v>162</v>
      </c>
      <c r="T31" s="555" t="s">
        <v>337</v>
      </c>
      <c r="U31" s="515">
        <f>+N31</f>
        <v>45309000</v>
      </c>
      <c r="V31" s="516">
        <f>+O31</f>
        <v>45175100</v>
      </c>
      <c r="W31" s="517">
        <f t="shared" si="0"/>
        <v>0.9970447372486703</v>
      </c>
      <c r="X31" s="504"/>
      <c r="Y31" s="504"/>
      <c r="Z31" s="517">
        <f>IF(X31=0,"",Y31/X31)</f>
      </c>
      <c r="AA31" s="504"/>
      <c r="AB31" s="504"/>
      <c r="AC31" s="517">
        <f>IF(AA31=0,"",AB31/AA31)</f>
      </c>
      <c r="AD31" s="504"/>
      <c r="AE31" s="504"/>
      <c r="AF31" s="517">
        <f>IF(AD31=0,"",AE31/AD31)</f>
      </c>
      <c r="AG31" s="504"/>
      <c r="AH31" s="504"/>
      <c r="AI31" s="517">
        <f>IF(AG31=0,"",AH31/AG31)</f>
      </c>
      <c r="AJ31" s="504"/>
      <c r="AK31" s="504"/>
      <c r="AL31" s="517">
        <f>IF(AJ31=0,"",AK31/AJ31)</f>
      </c>
      <c r="AM31" s="504"/>
      <c r="AN31" s="504"/>
      <c r="AO31" s="517">
        <f>IF(AM31=0,"",AN31/AM31)</f>
      </c>
      <c r="AP31" s="504"/>
      <c r="AQ31" s="504"/>
      <c r="AR31" s="517">
        <f>IF(AP31=0,"",AQ31/AP31)</f>
      </c>
      <c r="AS31" s="504"/>
      <c r="AT31" s="504"/>
      <c r="AU31" s="517">
        <f>IF(AS31=0,"",AT31/AS31)</f>
      </c>
      <c r="AV31" s="518">
        <f t="shared" si="1"/>
        <v>133900</v>
      </c>
      <c r="AW31" s="518">
        <f t="shared" si="1"/>
        <v>33709700</v>
      </c>
      <c r="AX31" s="518">
        <f t="shared" si="2"/>
        <v>0</v>
      </c>
      <c r="AY31" s="519">
        <f>+'[2]Actividades'!O31-O31</f>
        <v>-36844167</v>
      </c>
      <c r="AZ31" s="518">
        <f>+'[2]Actividades'!P31-P31</f>
        <v>-3134467</v>
      </c>
      <c r="BA31" s="518">
        <f>+'[2]Actividades'!Q31-Q31</f>
        <v>5473033</v>
      </c>
      <c r="BB31" s="520">
        <f>+'[2]Actividades'!R31-R31</f>
        <v>5473033</v>
      </c>
      <c r="BC31" s="518"/>
    </row>
    <row r="32" spans="1:55" s="537" customFormat="1" ht="15" customHeight="1" outlineLevel="1">
      <c r="A32" s="528" t="s">
        <v>338</v>
      </c>
      <c r="B32" s="529"/>
      <c r="C32" s="530"/>
      <c r="D32" s="530"/>
      <c r="E32" s="530"/>
      <c r="F32" s="532"/>
      <c r="G32" s="532"/>
      <c r="H32" s="532"/>
      <c r="I32" s="532"/>
      <c r="J32" s="531"/>
      <c r="K32" s="533"/>
      <c r="L32" s="533"/>
      <c r="M32" s="531">
        <f aca="true" t="shared" si="7" ref="M32:R32">SUM(M30:M31)</f>
        <v>171842000</v>
      </c>
      <c r="N32" s="534">
        <f t="shared" si="7"/>
        <v>171842000</v>
      </c>
      <c r="O32" s="531">
        <f t="shared" si="7"/>
        <v>146899233</v>
      </c>
      <c r="P32" s="531">
        <f t="shared" si="7"/>
        <v>37219466</v>
      </c>
      <c r="Q32" s="531">
        <f t="shared" si="7"/>
        <v>26271800</v>
      </c>
      <c r="R32" s="531">
        <f t="shared" si="7"/>
        <v>26177534</v>
      </c>
      <c r="S32" s="533"/>
      <c r="T32" s="558"/>
      <c r="U32" s="531">
        <f>+U30+U31</f>
        <v>171842000</v>
      </c>
      <c r="V32" s="531">
        <f>+V30+V31</f>
        <v>146899233</v>
      </c>
      <c r="W32" s="531">
        <f t="shared" si="0"/>
        <v>0.854850577856403</v>
      </c>
      <c r="X32" s="530"/>
      <c r="Y32" s="530"/>
      <c r="Z32" s="530"/>
      <c r="AA32" s="530"/>
      <c r="AB32" s="530"/>
      <c r="AC32" s="530"/>
      <c r="AD32" s="530"/>
      <c r="AE32" s="530"/>
      <c r="AF32" s="530"/>
      <c r="AG32" s="530"/>
      <c r="AH32" s="530"/>
      <c r="AI32" s="535"/>
      <c r="AJ32" s="530"/>
      <c r="AK32" s="530"/>
      <c r="AL32" s="535"/>
      <c r="AM32" s="530"/>
      <c r="AN32" s="530"/>
      <c r="AO32" s="535"/>
      <c r="AP32" s="530"/>
      <c r="AQ32" s="530"/>
      <c r="AR32" s="535"/>
      <c r="AS32" s="530"/>
      <c r="AT32" s="530"/>
      <c r="AU32" s="535"/>
      <c r="AV32" s="518">
        <f t="shared" si="1"/>
        <v>24942767</v>
      </c>
      <c r="AW32" s="518">
        <f t="shared" si="1"/>
        <v>109679767</v>
      </c>
      <c r="AX32" s="518">
        <f t="shared" si="2"/>
        <v>94266</v>
      </c>
      <c r="AY32" s="519">
        <f>+'[2]Actividades'!O32-O32</f>
        <v>-121887401</v>
      </c>
      <c r="AZ32" s="518">
        <f>+'[2]Actividades'!P32-P32</f>
        <v>-12301900</v>
      </c>
      <c r="BA32" s="518">
        <f>+'[2]Actividades'!Q32-Q32</f>
        <v>3519500</v>
      </c>
      <c r="BB32" s="520">
        <f>+'[2]Actividades'!R32-R32</f>
        <v>3613766</v>
      </c>
      <c r="BC32" s="518"/>
    </row>
    <row r="33" spans="1:55" s="319" customFormat="1" ht="44.25" customHeight="1" outlineLevel="2">
      <c r="A33" s="501"/>
      <c r="B33" s="501" t="s">
        <v>259</v>
      </c>
      <c r="C33" s="502">
        <v>881</v>
      </c>
      <c r="D33" s="551" t="s">
        <v>74</v>
      </c>
      <c r="E33" s="504" t="s">
        <v>339</v>
      </c>
      <c r="F33" s="521" t="s">
        <v>340</v>
      </c>
      <c r="G33" s="507"/>
      <c r="H33" s="506" t="s">
        <v>63</v>
      </c>
      <c r="I33" s="507"/>
      <c r="J33" s="521" t="s">
        <v>341</v>
      </c>
      <c r="K33" s="509">
        <v>1</v>
      </c>
      <c r="L33" s="30">
        <v>1</v>
      </c>
      <c r="M33" s="547">
        <v>60940000</v>
      </c>
      <c r="N33" s="525">
        <v>60940000</v>
      </c>
      <c r="O33" s="516">
        <v>0</v>
      </c>
      <c r="P33" s="559"/>
      <c r="Q33" s="512">
        <v>7250400</v>
      </c>
      <c r="R33" s="511">
        <v>7250400</v>
      </c>
      <c r="S33" s="560" t="s">
        <v>342</v>
      </c>
      <c r="T33" s="561" t="s">
        <v>343</v>
      </c>
      <c r="U33" s="515">
        <f>+N33</f>
        <v>60940000</v>
      </c>
      <c r="V33" s="539">
        <f>+O33</f>
        <v>0</v>
      </c>
      <c r="W33" s="517">
        <f t="shared" si="0"/>
        <v>0</v>
      </c>
      <c r="X33" s="504"/>
      <c r="Y33" s="504"/>
      <c r="Z33" s="517"/>
      <c r="AA33" s="504"/>
      <c r="AB33" s="504"/>
      <c r="AC33" s="517"/>
      <c r="AD33" s="504"/>
      <c r="AE33" s="504"/>
      <c r="AF33" s="517"/>
      <c r="AG33" s="504"/>
      <c r="AH33" s="504"/>
      <c r="AI33" s="517"/>
      <c r="AJ33" s="504"/>
      <c r="AK33" s="504"/>
      <c r="AL33" s="517"/>
      <c r="AM33" s="504"/>
      <c r="AN33" s="504"/>
      <c r="AO33" s="517"/>
      <c r="AP33" s="504"/>
      <c r="AQ33" s="504"/>
      <c r="AR33" s="517"/>
      <c r="AS33" s="504"/>
      <c r="AT33" s="504"/>
      <c r="AU33" s="517"/>
      <c r="AV33" s="518">
        <f t="shared" si="1"/>
        <v>60940000</v>
      </c>
      <c r="AW33" s="518">
        <f t="shared" si="1"/>
        <v>0</v>
      </c>
      <c r="AX33" s="518">
        <f t="shared" si="2"/>
        <v>0</v>
      </c>
      <c r="AY33" s="519">
        <f>+'[2]Actividades'!O33-O33</f>
        <v>0</v>
      </c>
      <c r="AZ33" s="518">
        <f>+'[2]Actividades'!P33-P33</f>
        <v>0</v>
      </c>
      <c r="BA33" s="518">
        <f>+'[2]Actividades'!Q33-Q33</f>
        <v>216438423</v>
      </c>
      <c r="BB33" s="520">
        <f>+'[2]Actividades'!R33-R33</f>
        <v>215696703</v>
      </c>
      <c r="BC33" s="518"/>
    </row>
    <row r="34" spans="1:55" s="319" customFormat="1" ht="409.5" outlineLevel="2">
      <c r="A34" s="501"/>
      <c r="B34" s="501" t="s">
        <v>259</v>
      </c>
      <c r="C34" s="502">
        <v>881</v>
      </c>
      <c r="D34" s="551" t="s">
        <v>74</v>
      </c>
      <c r="E34" s="504" t="s">
        <v>344</v>
      </c>
      <c r="F34" s="521" t="s">
        <v>105</v>
      </c>
      <c r="G34" s="507"/>
      <c r="H34" s="506" t="s">
        <v>63</v>
      </c>
      <c r="I34" s="507"/>
      <c r="J34" s="521" t="s">
        <v>345</v>
      </c>
      <c r="K34" s="548">
        <v>0.85</v>
      </c>
      <c r="L34" s="30">
        <v>0.455</v>
      </c>
      <c r="M34" s="547"/>
      <c r="N34" s="525"/>
      <c r="O34" s="516">
        <v>0</v>
      </c>
      <c r="P34" s="559"/>
      <c r="Q34" s="512">
        <v>237033</v>
      </c>
      <c r="R34" s="511">
        <v>0</v>
      </c>
      <c r="S34" s="560" t="s">
        <v>346</v>
      </c>
      <c r="T34" s="561" t="s">
        <v>347</v>
      </c>
      <c r="U34" s="515"/>
      <c r="V34" s="539">
        <f>+O34</f>
        <v>0</v>
      </c>
      <c r="W34" s="517">
        <f t="shared" si="0"/>
      </c>
      <c r="X34" s="504"/>
      <c r="Y34" s="504"/>
      <c r="Z34" s="517"/>
      <c r="AA34" s="504"/>
      <c r="AB34" s="504"/>
      <c r="AC34" s="517"/>
      <c r="AD34" s="504"/>
      <c r="AE34" s="504"/>
      <c r="AF34" s="517"/>
      <c r="AG34" s="504"/>
      <c r="AH34" s="504"/>
      <c r="AI34" s="517"/>
      <c r="AJ34" s="504"/>
      <c r="AK34" s="504"/>
      <c r="AL34" s="517"/>
      <c r="AM34" s="504"/>
      <c r="AN34" s="504"/>
      <c r="AO34" s="517"/>
      <c r="AP34" s="504"/>
      <c r="AQ34" s="504"/>
      <c r="AR34" s="517"/>
      <c r="AS34" s="504"/>
      <c r="AT34" s="504"/>
      <c r="AU34" s="517"/>
      <c r="AV34" s="518">
        <f t="shared" si="1"/>
        <v>0</v>
      </c>
      <c r="AW34" s="518">
        <f t="shared" si="1"/>
        <v>0</v>
      </c>
      <c r="AX34" s="518">
        <f t="shared" si="2"/>
        <v>237033</v>
      </c>
      <c r="AY34" s="519">
        <f>+'[2]Actividades'!O34-O34</f>
        <v>15989866</v>
      </c>
      <c r="AZ34" s="518">
        <f>+'[2]Actividades'!P34-P34</f>
        <v>15752833</v>
      </c>
      <c r="BA34" s="518">
        <f>+'[2]Actividades'!Q34-Q34</f>
        <v>6615767</v>
      </c>
      <c r="BB34" s="520">
        <f>+'[2]Actividades'!R34-R34</f>
        <v>6852800</v>
      </c>
      <c r="BC34" s="518"/>
    </row>
    <row r="35" spans="1:55" s="319" customFormat="1" ht="44.25" customHeight="1" outlineLevel="2">
      <c r="A35" s="501" t="s">
        <v>260</v>
      </c>
      <c r="B35" s="501" t="s">
        <v>259</v>
      </c>
      <c r="C35" s="502">
        <v>881</v>
      </c>
      <c r="D35" s="551" t="s">
        <v>74</v>
      </c>
      <c r="E35" s="504" t="s">
        <v>348</v>
      </c>
      <c r="F35" s="521" t="s">
        <v>349</v>
      </c>
      <c r="G35" s="507"/>
      <c r="H35" s="506" t="s">
        <v>63</v>
      </c>
      <c r="I35" s="507"/>
      <c r="J35" s="521" t="s">
        <v>350</v>
      </c>
      <c r="K35" s="548">
        <v>0.7</v>
      </c>
      <c r="L35" s="30">
        <v>0.035</v>
      </c>
      <c r="M35" s="547">
        <v>1226000000</v>
      </c>
      <c r="N35" s="525">
        <v>1226000000</v>
      </c>
      <c r="O35" s="562">
        <v>0</v>
      </c>
      <c r="P35" s="562"/>
      <c r="Q35" s="512">
        <v>0</v>
      </c>
      <c r="R35" s="511"/>
      <c r="S35" s="560" t="s">
        <v>351</v>
      </c>
      <c r="T35" s="561" t="s">
        <v>347</v>
      </c>
      <c r="U35" s="515">
        <f>+N35</f>
        <v>1226000000</v>
      </c>
      <c r="V35" s="563">
        <v>0</v>
      </c>
      <c r="W35" s="517">
        <f t="shared" si="0"/>
        <v>0</v>
      </c>
      <c r="X35" s="504"/>
      <c r="Y35" s="504"/>
      <c r="Z35" s="517">
        <f>IF(X35=0,"",Y35/X35)</f>
      </c>
      <c r="AA35" s="504"/>
      <c r="AB35" s="504"/>
      <c r="AC35" s="517">
        <f>IF(AA35=0,"",AB35/AA35)</f>
      </c>
      <c r="AD35" s="504"/>
      <c r="AE35" s="504"/>
      <c r="AF35" s="517">
        <f>IF(AD35=0,"",AE35/AD35)</f>
      </c>
      <c r="AG35" s="504"/>
      <c r="AH35" s="504"/>
      <c r="AI35" s="517">
        <f>IF(AG35=0,"",AH35/AG35)</f>
      </c>
      <c r="AJ35" s="504"/>
      <c r="AK35" s="504"/>
      <c r="AL35" s="517">
        <f>IF(AJ35=0,"",AK35/AJ35)</f>
      </c>
      <c r="AM35" s="504"/>
      <c r="AN35" s="504"/>
      <c r="AO35" s="517">
        <f>IF(AM35=0,"",AN35/AM35)</f>
      </c>
      <c r="AP35" s="504"/>
      <c r="AQ35" s="504"/>
      <c r="AR35" s="517">
        <f>IF(AP35=0,"",AQ35/AP35)</f>
      </c>
      <c r="AS35" s="504"/>
      <c r="AT35" s="504"/>
      <c r="AU35" s="517">
        <f>IF(AS35=0,"",AT35/AS35)</f>
      </c>
      <c r="AV35" s="518">
        <f t="shared" si="1"/>
        <v>1226000000</v>
      </c>
      <c r="AW35" s="518">
        <f t="shared" si="1"/>
        <v>0</v>
      </c>
      <c r="AX35" s="518">
        <f t="shared" si="2"/>
        <v>0</v>
      </c>
      <c r="AY35" s="519">
        <f>+'[2]Actividades'!O35-O35</f>
        <v>0</v>
      </c>
      <c r="AZ35" s="518">
        <f>+'[2]Actividades'!P35-P35</f>
        <v>0</v>
      </c>
      <c r="BA35" s="518">
        <f>+'[2]Actividades'!Q35-Q35</f>
        <v>0</v>
      </c>
      <c r="BB35" s="520">
        <f>+'[2]Actividades'!R35-R35</f>
        <v>0</v>
      </c>
      <c r="BC35" s="518"/>
    </row>
    <row r="36" spans="1:55" s="537" customFormat="1" ht="18.75" customHeight="1" outlineLevel="2">
      <c r="A36" s="529"/>
      <c r="B36" s="529"/>
      <c r="C36" s="530"/>
      <c r="D36" s="564"/>
      <c r="E36" s="530"/>
      <c r="F36" s="543"/>
      <c r="G36" s="543"/>
      <c r="H36" s="543"/>
      <c r="I36" s="543"/>
      <c r="J36" s="530"/>
      <c r="K36" s="565"/>
      <c r="L36" s="533"/>
      <c r="M36" s="531">
        <f aca="true" t="shared" si="8" ref="M36:R36">SUM(M33:M35)</f>
        <v>1286940000</v>
      </c>
      <c r="N36" s="534">
        <f t="shared" si="8"/>
        <v>1286940000</v>
      </c>
      <c r="O36" s="531">
        <f t="shared" si="8"/>
        <v>0</v>
      </c>
      <c r="P36" s="531">
        <f t="shared" si="8"/>
        <v>0</v>
      </c>
      <c r="Q36" s="531">
        <f t="shared" si="8"/>
        <v>7487433</v>
      </c>
      <c r="R36" s="531">
        <f t="shared" si="8"/>
        <v>7250400</v>
      </c>
      <c r="S36" s="533"/>
      <c r="T36" s="558"/>
      <c r="U36" s="531">
        <f>+U33+U34+U35</f>
        <v>1286940000</v>
      </c>
      <c r="V36" s="531">
        <f>+V33+V34+V35</f>
        <v>0</v>
      </c>
      <c r="W36" s="531">
        <f t="shared" si="0"/>
        <v>0</v>
      </c>
      <c r="X36" s="531"/>
      <c r="Y36" s="531"/>
      <c r="Z36" s="531"/>
      <c r="AA36" s="531"/>
      <c r="AB36" s="530"/>
      <c r="AC36" s="530"/>
      <c r="AD36" s="530"/>
      <c r="AE36" s="530"/>
      <c r="AF36" s="530"/>
      <c r="AG36" s="530"/>
      <c r="AH36" s="530"/>
      <c r="AI36" s="535"/>
      <c r="AJ36" s="530"/>
      <c r="AK36" s="530"/>
      <c r="AL36" s="535"/>
      <c r="AM36" s="530"/>
      <c r="AN36" s="530"/>
      <c r="AO36" s="535"/>
      <c r="AP36" s="530"/>
      <c r="AQ36" s="530"/>
      <c r="AR36" s="535"/>
      <c r="AS36" s="530"/>
      <c r="AT36" s="530"/>
      <c r="AU36" s="535"/>
      <c r="AV36" s="518">
        <f t="shared" si="1"/>
        <v>1286940000</v>
      </c>
      <c r="AW36" s="518">
        <f t="shared" si="1"/>
        <v>0</v>
      </c>
      <c r="AX36" s="518">
        <f t="shared" si="2"/>
        <v>237033</v>
      </c>
      <c r="AY36" s="519">
        <f>+'[2]Actividades'!O36-O36</f>
        <v>15989866</v>
      </c>
      <c r="AZ36" s="518">
        <f>+'[2]Actividades'!P36-P36</f>
        <v>15752833</v>
      </c>
      <c r="BA36" s="518">
        <f>+'[2]Actividades'!Q36-Q36</f>
        <v>223054190</v>
      </c>
      <c r="BB36" s="520">
        <f>+'[2]Actividades'!R36-R36</f>
        <v>222549503</v>
      </c>
      <c r="BC36" s="518"/>
    </row>
    <row r="37" spans="1:55" s="319" customFormat="1" ht="69.75" customHeight="1" outlineLevel="2">
      <c r="A37" s="501" t="s">
        <v>260</v>
      </c>
      <c r="B37" s="501" t="s">
        <v>261</v>
      </c>
      <c r="C37" s="502">
        <v>881</v>
      </c>
      <c r="D37" s="551" t="s">
        <v>352</v>
      </c>
      <c r="E37" s="504" t="s">
        <v>353</v>
      </c>
      <c r="F37" s="521" t="s">
        <v>106</v>
      </c>
      <c r="G37" s="506" t="s">
        <v>63</v>
      </c>
      <c r="H37" s="507"/>
      <c r="I37" s="507"/>
      <c r="J37" s="521" t="s">
        <v>354</v>
      </c>
      <c r="K37" s="566">
        <v>10000</v>
      </c>
      <c r="L37" s="567">
        <v>3514</v>
      </c>
      <c r="M37" s="547">
        <v>368766000</v>
      </c>
      <c r="N37" s="525">
        <v>368766000</v>
      </c>
      <c r="O37" s="525">
        <v>123343233</v>
      </c>
      <c r="P37" s="525">
        <v>29750500</v>
      </c>
      <c r="Q37" s="512">
        <v>18974100</v>
      </c>
      <c r="R37" s="511">
        <v>18974100</v>
      </c>
      <c r="S37" s="526" t="s">
        <v>355</v>
      </c>
      <c r="T37" s="526"/>
      <c r="U37" s="515">
        <f>+N37</f>
        <v>368766000</v>
      </c>
      <c r="V37" s="539">
        <f>+O37</f>
        <v>123343233</v>
      </c>
      <c r="W37" s="517">
        <f t="shared" si="0"/>
        <v>0.33447561054977953</v>
      </c>
      <c r="X37" s="504"/>
      <c r="Y37" s="504"/>
      <c r="Z37" s="517">
        <f>IF(X37=0,"",Y37/X37)</f>
      </c>
      <c r="AA37" s="504"/>
      <c r="AB37" s="504"/>
      <c r="AC37" s="517">
        <f>IF(AA37=0,"",AB37/AA37)</f>
      </c>
      <c r="AD37" s="504"/>
      <c r="AE37" s="504"/>
      <c r="AF37" s="517">
        <f>IF(AD37=0,"",AE37/AD37)</f>
      </c>
      <c r="AG37" s="504"/>
      <c r="AH37" s="504"/>
      <c r="AI37" s="517">
        <f>IF(AG37=0,"",AH37/AG37)</f>
      </c>
      <c r="AJ37" s="504"/>
      <c r="AK37" s="504"/>
      <c r="AL37" s="517">
        <f>IF(AJ37=0,"",AK37/AJ37)</f>
      </c>
      <c r="AM37" s="504"/>
      <c r="AN37" s="504"/>
      <c r="AO37" s="517">
        <f>IF(AM37=0,"",AN37/AM37)</f>
      </c>
      <c r="AP37" s="504"/>
      <c r="AQ37" s="504"/>
      <c r="AR37" s="517">
        <f>IF(AP37=0,"",AQ37/AP37)</f>
      </c>
      <c r="AS37" s="504"/>
      <c r="AT37" s="504"/>
      <c r="AU37" s="517">
        <f>IF(AS37=0,"",AT37/AS37)</f>
      </c>
      <c r="AV37" s="518">
        <f t="shared" si="1"/>
        <v>245422767</v>
      </c>
      <c r="AW37" s="518">
        <f t="shared" si="1"/>
        <v>93592733</v>
      </c>
      <c r="AX37" s="518">
        <f t="shared" si="2"/>
        <v>0</v>
      </c>
      <c r="AY37" s="519">
        <f>+'[2]Actividades'!O37-O37</f>
        <v>-97316683</v>
      </c>
      <c r="AZ37" s="518">
        <f>+'[2]Actividades'!P37-P37</f>
        <v>-3723950</v>
      </c>
      <c r="BA37" s="518">
        <f>+'[2]Actividades'!Q37-Q37</f>
        <v>19267500</v>
      </c>
      <c r="BB37" s="520">
        <f>+'[2]Actividades'!R37-R37</f>
        <v>19267500</v>
      </c>
      <c r="BC37" s="518"/>
    </row>
    <row r="38" spans="1:55" s="319" customFormat="1" ht="69.75" customHeight="1" outlineLevel="2">
      <c r="A38" s="501" t="s">
        <v>260</v>
      </c>
      <c r="B38" s="501" t="s">
        <v>261</v>
      </c>
      <c r="C38" s="502">
        <v>881</v>
      </c>
      <c r="D38" s="551" t="s">
        <v>352</v>
      </c>
      <c r="E38" s="504" t="s">
        <v>356</v>
      </c>
      <c r="F38" s="521" t="s">
        <v>107</v>
      </c>
      <c r="G38" s="506" t="s">
        <v>63</v>
      </c>
      <c r="H38" s="507"/>
      <c r="I38" s="507"/>
      <c r="J38" s="521" t="s">
        <v>357</v>
      </c>
      <c r="K38" s="566">
        <v>1384</v>
      </c>
      <c r="L38" s="567">
        <v>318</v>
      </c>
      <c r="M38" s="547">
        <v>0</v>
      </c>
      <c r="N38" s="525"/>
      <c r="O38" s="525">
        <v>0</v>
      </c>
      <c r="P38" s="559"/>
      <c r="Q38" s="512">
        <v>0</v>
      </c>
      <c r="R38" s="511"/>
      <c r="S38" s="514" t="s">
        <v>358</v>
      </c>
      <c r="T38" s="555"/>
      <c r="U38" s="515"/>
      <c r="V38" s="516">
        <v>0</v>
      </c>
      <c r="W38" s="517">
        <f t="shared" si="0"/>
      </c>
      <c r="X38" s="504"/>
      <c r="Y38" s="504"/>
      <c r="Z38" s="517">
        <f>IF(X38=0,"",Y38/X38)</f>
      </c>
      <c r="AA38" s="504"/>
      <c r="AB38" s="504"/>
      <c r="AC38" s="517">
        <f>IF(AA38=0,"",AB38/AA38)</f>
      </c>
      <c r="AD38" s="504"/>
      <c r="AE38" s="504"/>
      <c r="AF38" s="517">
        <f>IF(AD38=0,"",AE38/AD38)</f>
      </c>
      <c r="AG38" s="504"/>
      <c r="AH38" s="504"/>
      <c r="AI38" s="517">
        <f>IF(AG38=0,"",AH38/AG38)</f>
      </c>
      <c r="AJ38" s="504"/>
      <c r="AK38" s="504"/>
      <c r="AL38" s="517">
        <f>IF(AJ38=0,"",AK38/AJ38)</f>
      </c>
      <c r="AM38" s="504"/>
      <c r="AN38" s="504"/>
      <c r="AO38" s="517">
        <f>IF(AM38=0,"",AN38/AM38)</f>
      </c>
      <c r="AP38" s="504"/>
      <c r="AQ38" s="504"/>
      <c r="AR38" s="517">
        <f>IF(AP38=0,"",AQ38/AP38)</f>
      </c>
      <c r="AS38" s="504"/>
      <c r="AT38" s="504"/>
      <c r="AU38" s="517">
        <f>IF(AS38=0,"",AT38/AS38)</f>
      </c>
      <c r="AV38" s="518">
        <f t="shared" si="1"/>
        <v>0</v>
      </c>
      <c r="AW38" s="518">
        <f t="shared" si="1"/>
        <v>0</v>
      </c>
      <c r="AX38" s="518">
        <f t="shared" si="2"/>
        <v>0</v>
      </c>
      <c r="AY38" s="519">
        <f>+'[2]Actividades'!O38-O38</f>
        <v>0</v>
      </c>
      <c r="AZ38" s="518">
        <f>+'[2]Actividades'!P38-P38</f>
        <v>0</v>
      </c>
      <c r="BA38" s="518">
        <f>+'[2]Actividades'!Q38-Q38</f>
        <v>14755200</v>
      </c>
      <c r="BB38" s="520">
        <f>+'[2]Actividades'!R38-R38</f>
        <v>14755200</v>
      </c>
      <c r="BC38" s="518"/>
    </row>
    <row r="39" spans="1:55" s="319" customFormat="1" ht="69.75" customHeight="1" outlineLevel="1">
      <c r="A39" s="540" t="s">
        <v>359</v>
      </c>
      <c r="B39" s="501" t="s">
        <v>261</v>
      </c>
      <c r="C39" s="502">
        <v>881</v>
      </c>
      <c r="D39" s="551" t="s">
        <v>352</v>
      </c>
      <c r="E39" s="504" t="s">
        <v>360</v>
      </c>
      <c r="F39" s="521" t="s">
        <v>108</v>
      </c>
      <c r="G39" s="506" t="s">
        <v>63</v>
      </c>
      <c r="H39" s="507"/>
      <c r="I39" s="507"/>
      <c r="J39" s="521" t="s">
        <v>361</v>
      </c>
      <c r="K39" s="568">
        <v>0.365</v>
      </c>
      <c r="L39" s="542">
        <v>0.075</v>
      </c>
      <c r="M39" s="547"/>
      <c r="N39" s="525"/>
      <c r="O39" s="525">
        <v>0</v>
      </c>
      <c r="P39" s="559"/>
      <c r="Q39" s="512">
        <v>0</v>
      </c>
      <c r="R39" s="511"/>
      <c r="S39" s="514" t="s">
        <v>362</v>
      </c>
      <c r="T39" s="526"/>
      <c r="U39" s="515"/>
      <c r="V39" s="516">
        <v>0</v>
      </c>
      <c r="W39" s="517">
        <f t="shared" si="0"/>
      </c>
      <c r="X39" s="504"/>
      <c r="Y39" s="504"/>
      <c r="Z39" s="517"/>
      <c r="AA39" s="504"/>
      <c r="AB39" s="504"/>
      <c r="AC39" s="517"/>
      <c r="AD39" s="504"/>
      <c r="AE39" s="504"/>
      <c r="AF39" s="517"/>
      <c r="AG39" s="504"/>
      <c r="AH39" s="504"/>
      <c r="AI39" s="517"/>
      <c r="AJ39" s="504"/>
      <c r="AK39" s="504"/>
      <c r="AL39" s="517"/>
      <c r="AM39" s="504"/>
      <c r="AN39" s="504"/>
      <c r="AO39" s="517"/>
      <c r="AP39" s="504"/>
      <c r="AQ39" s="504"/>
      <c r="AR39" s="517"/>
      <c r="AS39" s="504"/>
      <c r="AT39" s="504"/>
      <c r="AU39" s="517"/>
      <c r="AV39" s="518">
        <f t="shared" si="1"/>
        <v>0</v>
      </c>
      <c r="AW39" s="518">
        <f t="shared" si="1"/>
        <v>0</v>
      </c>
      <c r="AX39" s="518">
        <f t="shared" si="2"/>
        <v>0</v>
      </c>
      <c r="AY39" s="519">
        <f>+'[2]Actividades'!O39-O39</f>
        <v>0</v>
      </c>
      <c r="AZ39" s="518">
        <f>+'[2]Actividades'!P39-P39</f>
        <v>0</v>
      </c>
      <c r="BA39" s="518">
        <f>+'[2]Actividades'!Q39-Q39</f>
        <v>14528333</v>
      </c>
      <c r="BB39" s="520">
        <f>+'[2]Actividades'!R39-R39</f>
        <v>0</v>
      </c>
      <c r="BC39" s="518"/>
    </row>
    <row r="40" spans="1:55" s="537" customFormat="1" ht="19.5" customHeight="1" outlineLevel="2">
      <c r="A40" s="529"/>
      <c r="B40" s="529"/>
      <c r="C40" s="530"/>
      <c r="D40" s="564"/>
      <c r="E40" s="530"/>
      <c r="F40" s="543"/>
      <c r="G40" s="543"/>
      <c r="H40" s="543"/>
      <c r="I40" s="543"/>
      <c r="J40" s="530"/>
      <c r="K40" s="565"/>
      <c r="L40" s="565"/>
      <c r="M40" s="569">
        <f aca="true" t="shared" si="9" ref="M40:R40">SUM(M37:M39)</f>
        <v>368766000</v>
      </c>
      <c r="N40" s="570">
        <f t="shared" si="9"/>
        <v>368766000</v>
      </c>
      <c r="O40" s="569">
        <f t="shared" si="9"/>
        <v>123343233</v>
      </c>
      <c r="P40" s="569">
        <f t="shared" si="9"/>
        <v>29750500</v>
      </c>
      <c r="Q40" s="569">
        <f t="shared" si="9"/>
        <v>18974100</v>
      </c>
      <c r="R40" s="569">
        <f t="shared" si="9"/>
        <v>18974100</v>
      </c>
      <c r="S40" s="571"/>
      <c r="T40" s="571"/>
      <c r="U40" s="569">
        <f>+U37+U38+U39</f>
        <v>368766000</v>
      </c>
      <c r="V40" s="569">
        <f>+V37+V38+V39</f>
        <v>123343233</v>
      </c>
      <c r="W40" s="572">
        <f t="shared" si="0"/>
        <v>0.33447561054977953</v>
      </c>
      <c r="X40" s="530"/>
      <c r="Y40" s="530"/>
      <c r="Z40" s="535"/>
      <c r="AA40" s="530"/>
      <c r="AB40" s="530"/>
      <c r="AC40" s="535"/>
      <c r="AD40" s="530"/>
      <c r="AE40" s="530"/>
      <c r="AF40" s="535"/>
      <c r="AG40" s="530"/>
      <c r="AH40" s="530"/>
      <c r="AI40" s="535"/>
      <c r="AJ40" s="530"/>
      <c r="AK40" s="530"/>
      <c r="AL40" s="535"/>
      <c r="AM40" s="530"/>
      <c r="AN40" s="530"/>
      <c r="AO40" s="535"/>
      <c r="AP40" s="530"/>
      <c r="AQ40" s="530"/>
      <c r="AR40" s="535"/>
      <c r="AS40" s="530"/>
      <c r="AT40" s="530"/>
      <c r="AU40" s="535"/>
      <c r="AV40" s="518">
        <f t="shared" si="1"/>
        <v>245422767</v>
      </c>
      <c r="AW40" s="518">
        <f t="shared" si="1"/>
        <v>93592733</v>
      </c>
      <c r="AX40" s="518">
        <f t="shared" si="2"/>
        <v>0</v>
      </c>
      <c r="AY40" s="519">
        <f>+'[2]Actividades'!O40-O40</f>
        <v>-97316683</v>
      </c>
      <c r="AZ40" s="518">
        <f>+'[2]Actividades'!P40-P40</f>
        <v>-3723950</v>
      </c>
      <c r="BA40" s="518">
        <f>+'[2]Actividades'!Q40-Q40</f>
        <v>48551033</v>
      </c>
      <c r="BB40" s="520">
        <f>+'[2]Actividades'!R40-R40</f>
        <v>34022700</v>
      </c>
      <c r="BC40" s="518"/>
    </row>
    <row r="41" spans="1:55" s="319" customFormat="1" ht="48.75" customHeight="1" outlineLevel="1">
      <c r="A41" s="540" t="s">
        <v>363</v>
      </c>
      <c r="B41" s="501" t="s">
        <v>265</v>
      </c>
      <c r="C41" s="502">
        <v>881</v>
      </c>
      <c r="D41" s="551" t="s">
        <v>364</v>
      </c>
      <c r="E41" s="504" t="s">
        <v>365</v>
      </c>
      <c r="F41" s="521" t="s">
        <v>109</v>
      </c>
      <c r="G41" s="506" t="s">
        <v>63</v>
      </c>
      <c r="H41" s="507"/>
      <c r="I41" s="507"/>
      <c r="J41" s="521" t="s">
        <v>366</v>
      </c>
      <c r="K41" s="573">
        <v>0.27</v>
      </c>
      <c r="L41" s="574">
        <v>0.11</v>
      </c>
      <c r="M41" s="525">
        <v>141955000</v>
      </c>
      <c r="N41" s="525">
        <v>141955000</v>
      </c>
      <c r="O41" s="525">
        <v>73414633</v>
      </c>
      <c r="P41" s="525">
        <v>12644333</v>
      </c>
      <c r="Q41" s="512">
        <v>7398867</v>
      </c>
      <c r="R41" s="511">
        <v>7398867</v>
      </c>
      <c r="S41" s="514" t="s">
        <v>367</v>
      </c>
      <c r="T41" s="561"/>
      <c r="U41" s="515">
        <f>+N41</f>
        <v>141955000</v>
      </c>
      <c r="V41" s="539">
        <f>+O41</f>
        <v>73414633</v>
      </c>
      <c r="W41" s="517">
        <f t="shared" si="0"/>
        <v>0.5171683491247226</v>
      </c>
      <c r="X41" s="504"/>
      <c r="Y41" s="504"/>
      <c r="Z41" s="517"/>
      <c r="AA41" s="504"/>
      <c r="AB41" s="504"/>
      <c r="AC41" s="517"/>
      <c r="AD41" s="504"/>
      <c r="AE41" s="504"/>
      <c r="AF41" s="517"/>
      <c r="AG41" s="504"/>
      <c r="AH41" s="504"/>
      <c r="AI41" s="517"/>
      <c r="AJ41" s="504"/>
      <c r="AK41" s="504"/>
      <c r="AL41" s="517"/>
      <c r="AM41" s="504"/>
      <c r="AN41" s="504"/>
      <c r="AO41" s="517"/>
      <c r="AP41" s="504"/>
      <c r="AQ41" s="504"/>
      <c r="AR41" s="517"/>
      <c r="AS41" s="504"/>
      <c r="AT41" s="504"/>
      <c r="AU41" s="517"/>
      <c r="AV41" s="518">
        <f t="shared" si="1"/>
        <v>68540367</v>
      </c>
      <c r="AW41" s="518">
        <f t="shared" si="1"/>
        <v>60770300</v>
      </c>
      <c r="AX41" s="518">
        <f t="shared" si="2"/>
        <v>0</v>
      </c>
      <c r="AY41" s="519">
        <f>+'[2]Actividades'!O41-O41</f>
        <v>-51180100</v>
      </c>
      <c r="AZ41" s="518">
        <f>+'[2]Actividades'!P41-P41</f>
        <v>9590200</v>
      </c>
      <c r="BA41" s="518">
        <f>+'[2]Actividades'!Q41-Q41</f>
        <v>15853900</v>
      </c>
      <c r="BB41" s="520">
        <f>+'[2]Actividades'!R41-R41</f>
        <v>15853900</v>
      </c>
      <c r="BC41" s="518"/>
    </row>
    <row r="42" spans="1:55" s="537" customFormat="1" ht="15" outlineLevel="2">
      <c r="A42" s="529"/>
      <c r="B42" s="529"/>
      <c r="C42" s="530"/>
      <c r="D42" s="564"/>
      <c r="E42" s="530"/>
      <c r="F42" s="543"/>
      <c r="G42" s="543"/>
      <c r="H42" s="543"/>
      <c r="I42" s="543"/>
      <c r="J42" s="530"/>
      <c r="K42" s="565"/>
      <c r="L42" s="565"/>
      <c r="M42" s="569">
        <f aca="true" t="shared" si="10" ref="M42:R42">+M41</f>
        <v>141955000</v>
      </c>
      <c r="N42" s="570">
        <f t="shared" si="10"/>
        <v>141955000</v>
      </c>
      <c r="O42" s="569">
        <f t="shared" si="10"/>
        <v>73414633</v>
      </c>
      <c r="P42" s="569">
        <f t="shared" si="10"/>
        <v>12644333</v>
      </c>
      <c r="Q42" s="569">
        <f t="shared" si="10"/>
        <v>7398867</v>
      </c>
      <c r="R42" s="569">
        <f t="shared" si="10"/>
        <v>7398867</v>
      </c>
      <c r="S42" s="575"/>
      <c r="T42" s="576"/>
      <c r="U42" s="569">
        <f>+U41</f>
        <v>141955000</v>
      </c>
      <c r="V42" s="569">
        <f>+V41</f>
        <v>73414633</v>
      </c>
      <c r="W42" s="535"/>
      <c r="X42" s="530"/>
      <c r="Y42" s="530"/>
      <c r="Z42" s="535"/>
      <c r="AA42" s="530"/>
      <c r="AB42" s="530"/>
      <c r="AC42" s="535"/>
      <c r="AD42" s="530"/>
      <c r="AE42" s="530"/>
      <c r="AF42" s="535"/>
      <c r="AG42" s="530"/>
      <c r="AH42" s="530"/>
      <c r="AI42" s="535"/>
      <c r="AJ42" s="530"/>
      <c r="AK42" s="530"/>
      <c r="AL42" s="535"/>
      <c r="AM42" s="530"/>
      <c r="AN42" s="530"/>
      <c r="AO42" s="535"/>
      <c r="AP42" s="530"/>
      <c r="AQ42" s="530"/>
      <c r="AR42" s="535"/>
      <c r="AS42" s="530"/>
      <c r="AT42" s="530"/>
      <c r="AU42" s="535"/>
      <c r="AV42" s="536">
        <f t="shared" si="1"/>
        <v>68540367</v>
      </c>
      <c r="AW42" s="536">
        <f t="shared" si="1"/>
        <v>60770300</v>
      </c>
      <c r="AX42" s="536">
        <f t="shared" si="2"/>
        <v>0</v>
      </c>
      <c r="AY42" s="536">
        <f>+'[2]Actividades'!O42-O42</f>
        <v>-51180100</v>
      </c>
      <c r="AZ42" s="536">
        <f>+'[2]Actividades'!P42-P42</f>
        <v>9590200</v>
      </c>
      <c r="BA42" s="536">
        <f>+'[2]Actividades'!Q42-Q42</f>
        <v>15853900</v>
      </c>
      <c r="BB42" s="577">
        <f>+'[2]Actividades'!R42-R42</f>
        <v>15853900</v>
      </c>
      <c r="BC42" s="536"/>
    </row>
    <row r="43" spans="1:54" s="586" customFormat="1" ht="15">
      <c r="A43" s="578" t="s">
        <v>368</v>
      </c>
      <c r="B43" s="578"/>
      <c r="C43" s="579"/>
      <c r="D43" s="579"/>
      <c r="E43" s="579"/>
      <c r="F43" s="580"/>
      <c r="G43" s="580"/>
      <c r="H43" s="580"/>
      <c r="I43" s="580"/>
      <c r="J43" s="579"/>
      <c r="K43" s="581"/>
      <c r="L43" s="582"/>
      <c r="M43" s="583">
        <f aca="true" t="shared" si="11" ref="M43:R43">+M20+M23+M29+M32+M36+M40+M41</f>
        <v>75071636000</v>
      </c>
      <c r="N43" s="584">
        <f t="shared" si="11"/>
        <v>73071636000</v>
      </c>
      <c r="O43" s="583">
        <f>+O20+O23+O29+O32+O36+O40+O42</f>
        <v>38991952752</v>
      </c>
      <c r="P43" s="583">
        <f t="shared" si="11"/>
        <v>4549758900</v>
      </c>
      <c r="Q43" s="583">
        <f t="shared" si="11"/>
        <v>21107079301</v>
      </c>
      <c r="R43" s="583">
        <f t="shared" si="11"/>
        <v>13796058450</v>
      </c>
      <c r="S43" s="583">
        <f>SUBTOTAL(9,S14:S41)</f>
        <v>0</v>
      </c>
      <c r="T43" s="583">
        <f>SUBTOTAL(9,T14:T41)</f>
        <v>0</v>
      </c>
      <c r="U43" s="583">
        <f>+U20+U23+U29+U32+U36+U40+U42</f>
        <v>73071636000</v>
      </c>
      <c r="V43" s="583">
        <f>+V20+V23+V29+V32+V36+V40+V42</f>
        <v>38991952752</v>
      </c>
      <c r="W43" s="585"/>
      <c r="X43" s="583">
        <f>SUBTOTAL(9,X14:X41)</f>
        <v>0</v>
      </c>
      <c r="Y43" s="583">
        <f>SUBTOTAL(9,Y14:Y41)</f>
        <v>0</v>
      </c>
      <c r="Z43" s="583"/>
      <c r="AA43" s="583">
        <f>SUBTOTAL(9,AA14:AA41)</f>
        <v>0</v>
      </c>
      <c r="AB43" s="583">
        <f>SUBTOTAL(9,AB14:AB41)</f>
        <v>0</v>
      </c>
      <c r="AC43" s="583"/>
      <c r="AD43" s="583">
        <f>SUBTOTAL(9,AD14:AD41)</f>
        <v>0</v>
      </c>
      <c r="AE43" s="583">
        <f>SUBTOTAL(9,AE14:AE41)</f>
        <v>0</v>
      </c>
      <c r="AF43" s="583"/>
      <c r="AG43" s="583">
        <f>SUBTOTAL(9,AG14:AG41)</f>
        <v>0</v>
      </c>
      <c r="AH43" s="583">
        <f>SUBTOTAL(9,AH14:AH41)</f>
        <v>0</v>
      </c>
      <c r="AI43" s="583"/>
      <c r="AJ43" s="583">
        <f>SUBTOTAL(9,AJ14:AJ41)</f>
        <v>0</v>
      </c>
      <c r="AK43" s="583">
        <f>SUBTOTAL(9,AK14:AK41)</f>
        <v>0</v>
      </c>
      <c r="AL43" s="583"/>
      <c r="AM43" s="583">
        <f>SUBTOTAL(9,AM14:AM41)</f>
        <v>0</v>
      </c>
      <c r="AN43" s="583">
        <f>SUBTOTAL(9,AN14:AN41)</f>
        <v>0</v>
      </c>
      <c r="AO43" s="583"/>
      <c r="AP43" s="583">
        <f>SUBTOTAL(9,AP14:AP41)</f>
        <v>0</v>
      </c>
      <c r="AQ43" s="583">
        <f>SUBTOTAL(9,AQ14:AQ41)</f>
        <v>0</v>
      </c>
      <c r="AR43" s="583"/>
      <c r="AS43" s="583">
        <f>SUBTOTAL(9,AS14:AS41)</f>
        <v>0</v>
      </c>
      <c r="AT43" s="583">
        <f>SUBTOTAL(9,AT14:AT41)</f>
        <v>0</v>
      </c>
      <c r="AU43" s="583"/>
      <c r="AV43" s="518">
        <f t="shared" si="1"/>
        <v>34079683248</v>
      </c>
      <c r="AW43" s="518">
        <f t="shared" si="1"/>
        <v>34442193852</v>
      </c>
      <c r="AX43" s="518">
        <f t="shared" si="2"/>
        <v>7311020851</v>
      </c>
      <c r="AY43" s="519">
        <f>+'[2]Actividades'!O43-O43</f>
        <v>-8834909102</v>
      </c>
      <c r="AZ43" s="518">
        <f>+'[2]Actividades'!P43-P43</f>
        <v>-3431480794</v>
      </c>
      <c r="BA43" s="518">
        <f>+'[2]Actividades'!Q43-Q43</f>
        <v>6800336965</v>
      </c>
      <c r="BB43" s="520">
        <f>+'[2]Actividades'!R43-R43</f>
        <v>7876488294</v>
      </c>
    </row>
    <row r="44" spans="13:22" ht="15" customHeight="1" hidden="1">
      <c r="M44" s="485">
        <f>+'Metas inversión 881'!Q129</f>
        <v>75071636000</v>
      </c>
      <c r="N44" s="485">
        <f>+'Metas inversión 881'!R129</f>
        <v>75071636000</v>
      </c>
      <c r="O44" s="485">
        <v>22458965063</v>
      </c>
      <c r="P44" s="485">
        <v>2842337037</v>
      </c>
      <c r="Q44" s="485">
        <v>21107079301</v>
      </c>
      <c r="R44" s="485">
        <v>12745382513</v>
      </c>
      <c r="U44" s="587">
        <f>+N44</f>
        <v>75071636000</v>
      </c>
      <c r="V44" s="587">
        <f>+O44</f>
        <v>22458965063</v>
      </c>
    </row>
    <row r="45" spans="13:22" ht="15" customHeight="1" hidden="1">
      <c r="M45" s="485">
        <f aca="true" t="shared" si="12" ref="M45:R45">+M43-M44</f>
        <v>0</v>
      </c>
      <c r="N45" s="485">
        <f t="shared" si="12"/>
        <v>-2000000000</v>
      </c>
      <c r="O45" s="485">
        <f t="shared" si="12"/>
        <v>16532987689</v>
      </c>
      <c r="P45" s="485">
        <f t="shared" si="12"/>
        <v>1707421863</v>
      </c>
      <c r="Q45" s="485">
        <f t="shared" si="12"/>
        <v>0</v>
      </c>
      <c r="R45" s="588">
        <f t="shared" si="12"/>
        <v>1050675937</v>
      </c>
      <c r="U45" s="587">
        <f>+U43-U44</f>
        <v>-2000000000</v>
      </c>
      <c r="V45" s="587">
        <f>+V43-V44</f>
        <v>16532987689</v>
      </c>
    </row>
    <row r="46" spans="14:22" ht="15" customHeight="1" hidden="1">
      <c r="N46" s="485"/>
      <c r="O46" s="589"/>
      <c r="R46" s="485"/>
      <c r="S46" s="590"/>
      <c r="U46" s="520"/>
      <c r="V46" s="520"/>
    </row>
    <row r="47" spans="14:19" ht="22.5" customHeight="1">
      <c r="N47" s="591"/>
      <c r="Q47" s="589"/>
      <c r="R47" s="485"/>
      <c r="S47" s="592"/>
    </row>
    <row r="48" spans="15:19" ht="18" customHeight="1">
      <c r="O48" s="589"/>
      <c r="S48" s="593"/>
    </row>
    <row r="49" ht="27" customHeight="1">
      <c r="O49" s="589"/>
    </row>
    <row r="50" ht="14.25" customHeight="1">
      <c r="N50" s="591"/>
    </row>
    <row r="51" spans="14:15" ht="23.25" customHeight="1">
      <c r="N51" s="591"/>
      <c r="O51" s="587"/>
    </row>
    <row r="52" spans="14:15" ht="23.25" customHeight="1">
      <c r="N52" s="591"/>
      <c r="O52" s="587"/>
    </row>
    <row r="53" spans="14:15" ht="32.25" customHeight="1">
      <c r="N53" s="591"/>
      <c r="O53" s="587"/>
    </row>
    <row r="54" ht="119.25" customHeight="1">
      <c r="N54" s="591"/>
    </row>
    <row r="55" ht="119.25" customHeight="1">
      <c r="N55" s="591"/>
    </row>
  </sheetData>
  <sheetProtection/>
  <autoFilter ref="A13:AU41"/>
  <mergeCells count="31">
    <mergeCell ref="AM12:AO12"/>
    <mergeCell ref="AP12:AR12"/>
    <mergeCell ref="AS12:AU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M20"/>
  <sheetViews>
    <sheetView showGridLines="0" zoomScale="70" zoomScaleNormal="70" zoomScalePageLayoutView="0" workbookViewId="0" topLeftCell="S11">
      <selection activeCell="S22" sqref="S22"/>
    </sheetView>
  </sheetViews>
  <sheetFormatPr defaultColWidth="11.421875" defaultRowHeight="15"/>
  <cols>
    <col min="1" max="1" width="11.421875" style="67" hidden="1" customWidth="1"/>
    <col min="2" max="2" width="16.8515625" style="69" customWidth="1"/>
    <col min="3" max="3" width="16.8515625" style="70" customWidth="1"/>
    <col min="4" max="4" width="16.8515625" style="69" customWidth="1"/>
    <col min="5" max="5" width="29.140625" style="70" customWidth="1"/>
    <col min="6" max="6" width="6.421875" style="69" customWidth="1"/>
    <col min="7" max="7" width="23.421875" style="71" customWidth="1"/>
    <col min="8" max="8" width="6.421875" style="69" customWidth="1"/>
    <col min="9" max="9" width="19.00390625" style="70" customWidth="1"/>
    <col min="10" max="10" width="6.421875" style="69" customWidth="1"/>
    <col min="11" max="11" width="13.421875" style="72" customWidth="1"/>
    <col min="12" max="12" width="10.28125" style="69" customWidth="1"/>
    <col min="13" max="13" width="21.00390625" style="72" customWidth="1"/>
    <col min="14" max="14" width="9.140625" style="73" customWidth="1"/>
    <col min="15" max="15" width="36.140625" style="72" customWidth="1"/>
    <col min="16" max="16" width="6.28125" style="73" customWidth="1"/>
    <col min="17" max="18" width="5.421875" style="73" customWidth="1"/>
    <col min="19" max="19" width="20.140625" style="76" customWidth="1"/>
    <col min="20" max="20" width="26.8515625" style="76" customWidth="1"/>
    <col min="21" max="21" width="11.7109375" style="73" customWidth="1"/>
    <col min="22" max="22" width="13.7109375" style="73" customWidth="1"/>
    <col min="23" max="23" width="70.140625" style="67" customWidth="1"/>
    <col min="24" max="24" width="58.28125" style="67" customWidth="1"/>
    <col min="25" max="25" width="72.140625" style="67" customWidth="1"/>
    <col min="26" max="26" width="72.57421875" style="67" customWidth="1"/>
    <col min="27" max="27" width="56.7109375" style="67" customWidth="1"/>
    <col min="28" max="30" width="11.421875" style="67" customWidth="1"/>
    <col min="31" max="32" width="14.8515625" style="67" hidden="1" customWidth="1"/>
    <col min="33" max="33" width="14.421875" style="67" hidden="1" customWidth="1"/>
    <col min="34" max="34" width="18.00390625" style="67" hidden="1" customWidth="1"/>
    <col min="35" max="36" width="14.00390625" style="67" hidden="1" customWidth="1"/>
    <col min="37" max="39" width="11.421875" style="77" customWidth="1"/>
    <col min="40" max="57" width="11.421875" style="76" customWidth="1"/>
    <col min="58" max="16384" width="11.421875" style="67" customWidth="1"/>
  </cols>
  <sheetData>
    <row r="1" spans="15:16" ht="15">
      <c r="O1" s="74"/>
      <c r="P1" s="75"/>
    </row>
    <row r="2" spans="1:22" ht="33.75">
      <c r="A2" s="243" t="s">
        <v>132</v>
      </c>
      <c r="B2" s="243"/>
      <c r="C2" s="243"/>
      <c r="D2" s="243"/>
      <c r="E2" s="243"/>
      <c r="F2" s="243"/>
      <c r="G2" s="243"/>
      <c r="H2" s="243"/>
      <c r="I2" s="243"/>
      <c r="J2" s="243"/>
      <c r="K2" s="243"/>
      <c r="L2" s="243"/>
      <c r="M2" s="139"/>
      <c r="N2" s="236" t="s">
        <v>131</v>
      </c>
      <c r="O2" s="236"/>
      <c r="P2" s="236"/>
      <c r="Q2" s="236"/>
      <c r="R2" s="236"/>
      <c r="S2" s="236"/>
      <c r="T2" s="236"/>
      <c r="U2" s="236"/>
      <c r="V2" s="236"/>
    </row>
    <row r="3" spans="15:16" ht="15">
      <c r="O3" s="74"/>
      <c r="P3" s="75"/>
    </row>
    <row r="4" spans="15:16" ht="15">
      <c r="O4" s="74"/>
      <c r="P4" s="75"/>
    </row>
    <row r="5" spans="1:36" ht="80.25" customHeight="1">
      <c r="A5" s="244" t="s">
        <v>25</v>
      </c>
      <c r="B5" s="246" t="s">
        <v>34</v>
      </c>
      <c r="C5" s="247"/>
      <c r="D5" s="230" t="s">
        <v>33</v>
      </c>
      <c r="E5" s="231"/>
      <c r="F5" s="232" t="s">
        <v>26</v>
      </c>
      <c r="G5" s="231"/>
      <c r="H5" s="232" t="s">
        <v>32</v>
      </c>
      <c r="I5" s="231"/>
      <c r="J5" s="232" t="s">
        <v>27</v>
      </c>
      <c r="K5" s="231"/>
      <c r="L5" s="232" t="s">
        <v>36</v>
      </c>
      <c r="M5" s="231"/>
      <c r="N5" s="237" t="s">
        <v>23</v>
      </c>
      <c r="O5" s="238"/>
      <c r="P5" s="239" t="s">
        <v>19</v>
      </c>
      <c r="Q5" s="239"/>
      <c r="R5" s="240"/>
      <c r="S5" s="241" t="s">
        <v>20</v>
      </c>
      <c r="T5" s="241" t="s">
        <v>21</v>
      </c>
      <c r="U5" s="234" t="s">
        <v>0</v>
      </c>
      <c r="V5" s="235"/>
      <c r="W5" s="233" t="s">
        <v>12</v>
      </c>
      <c r="X5" s="233" t="s">
        <v>13</v>
      </c>
      <c r="Y5" s="233" t="s">
        <v>14</v>
      </c>
      <c r="Z5" s="233" t="s">
        <v>24</v>
      </c>
      <c r="AA5" s="233" t="s">
        <v>11</v>
      </c>
      <c r="AE5" s="248" t="s">
        <v>3</v>
      </c>
      <c r="AF5" s="248"/>
      <c r="AG5" s="248" t="s">
        <v>4</v>
      </c>
      <c r="AH5" s="248"/>
      <c r="AI5" s="248" t="s">
        <v>5</v>
      </c>
      <c r="AJ5" s="248"/>
    </row>
    <row r="6" spans="1:36" ht="30" customHeight="1">
      <c r="A6" s="245"/>
      <c r="B6" s="161" t="s">
        <v>30</v>
      </c>
      <c r="C6" s="161" t="s">
        <v>31</v>
      </c>
      <c r="D6" s="161" t="s">
        <v>30</v>
      </c>
      <c r="E6" s="161" t="s">
        <v>31</v>
      </c>
      <c r="F6" s="161" t="s">
        <v>30</v>
      </c>
      <c r="G6" s="162" t="s">
        <v>31</v>
      </c>
      <c r="H6" s="161" t="s">
        <v>30</v>
      </c>
      <c r="I6" s="161" t="s">
        <v>31</v>
      </c>
      <c r="J6" s="161" t="s">
        <v>30</v>
      </c>
      <c r="K6" s="162" t="s">
        <v>31</v>
      </c>
      <c r="L6" s="161" t="s">
        <v>30</v>
      </c>
      <c r="M6" s="162" t="s">
        <v>31</v>
      </c>
      <c r="N6" s="163" t="s">
        <v>28</v>
      </c>
      <c r="O6" s="164" t="s">
        <v>29</v>
      </c>
      <c r="P6" s="165" t="s">
        <v>16</v>
      </c>
      <c r="Q6" s="166" t="s">
        <v>17</v>
      </c>
      <c r="R6" s="166" t="s">
        <v>18</v>
      </c>
      <c r="S6" s="242"/>
      <c r="T6" s="242"/>
      <c r="U6" s="68" t="s">
        <v>1</v>
      </c>
      <c r="V6" s="68" t="s">
        <v>2</v>
      </c>
      <c r="W6" s="233"/>
      <c r="X6" s="233"/>
      <c r="Y6" s="233"/>
      <c r="Z6" s="233"/>
      <c r="AA6" s="233"/>
      <c r="AE6" s="78" t="s">
        <v>6</v>
      </c>
      <c r="AF6" s="78" t="s">
        <v>7</v>
      </c>
      <c r="AG6" s="78" t="s">
        <v>8</v>
      </c>
      <c r="AH6" s="78" t="s">
        <v>9</v>
      </c>
      <c r="AI6" s="78" t="s">
        <v>1</v>
      </c>
      <c r="AJ6" s="78" t="s">
        <v>9</v>
      </c>
    </row>
    <row r="7" spans="1:39" s="80" customFormat="1" ht="142.5" customHeight="1">
      <c r="A7" s="167"/>
      <c r="B7" s="88">
        <v>1</v>
      </c>
      <c r="C7" s="79" t="s">
        <v>37</v>
      </c>
      <c r="D7" s="88">
        <v>5</v>
      </c>
      <c r="E7" s="79" t="s">
        <v>38</v>
      </c>
      <c r="F7" s="88">
        <v>1</v>
      </c>
      <c r="G7" s="79" t="s">
        <v>39</v>
      </c>
      <c r="H7" s="88">
        <v>1</v>
      </c>
      <c r="I7" s="79" t="s">
        <v>40</v>
      </c>
      <c r="J7" s="88">
        <v>881</v>
      </c>
      <c r="K7" s="79" t="s">
        <v>41</v>
      </c>
      <c r="L7" s="177">
        <v>4</v>
      </c>
      <c r="M7" s="168" t="s">
        <v>42</v>
      </c>
      <c r="N7" s="88">
        <v>1</v>
      </c>
      <c r="O7" s="79" t="s">
        <v>69</v>
      </c>
      <c r="P7" s="169" t="s">
        <v>63</v>
      </c>
      <c r="Q7" s="169"/>
      <c r="R7" s="169"/>
      <c r="S7" s="170" t="s">
        <v>79</v>
      </c>
      <c r="T7" s="171" t="s">
        <v>80</v>
      </c>
      <c r="U7" s="109">
        <v>0.65</v>
      </c>
      <c r="V7" s="44">
        <v>0.565</v>
      </c>
      <c r="W7" s="79" t="s">
        <v>152</v>
      </c>
      <c r="X7" s="79" t="s">
        <v>153</v>
      </c>
      <c r="Y7" s="79" t="s">
        <v>154</v>
      </c>
      <c r="Z7" s="79"/>
      <c r="AA7" s="12"/>
      <c r="AE7" s="81"/>
      <c r="AF7" s="81"/>
      <c r="AG7" s="81"/>
      <c r="AH7" s="81"/>
      <c r="AI7" s="81"/>
      <c r="AJ7" s="81"/>
      <c r="AK7" s="82"/>
      <c r="AL7" s="82"/>
      <c r="AM7" s="82"/>
    </row>
    <row r="8" spans="1:39" ht="192.75" customHeight="1">
      <c r="A8" s="172"/>
      <c r="B8" s="88">
        <v>1</v>
      </c>
      <c r="C8" s="79" t="s">
        <v>37</v>
      </c>
      <c r="D8" s="88">
        <v>5</v>
      </c>
      <c r="E8" s="79" t="s">
        <v>38</v>
      </c>
      <c r="F8" s="88">
        <v>1</v>
      </c>
      <c r="G8" s="79" t="s">
        <v>39</v>
      </c>
      <c r="H8" s="88">
        <v>1</v>
      </c>
      <c r="I8" s="79" t="s">
        <v>40</v>
      </c>
      <c r="J8" s="88">
        <v>881</v>
      </c>
      <c r="K8" s="79" t="s">
        <v>41</v>
      </c>
      <c r="L8" s="178">
        <v>4</v>
      </c>
      <c r="M8" s="79" t="s">
        <v>42</v>
      </c>
      <c r="N8" s="88">
        <v>2</v>
      </c>
      <c r="O8" s="79" t="s">
        <v>70</v>
      </c>
      <c r="P8" s="169" t="s">
        <v>63</v>
      </c>
      <c r="Q8" s="169"/>
      <c r="R8" s="169"/>
      <c r="S8" s="83" t="s">
        <v>81</v>
      </c>
      <c r="T8" s="171" t="s">
        <v>82</v>
      </c>
      <c r="U8" s="173">
        <v>19</v>
      </c>
      <c r="V8" s="43">
        <v>4</v>
      </c>
      <c r="W8" s="79" t="s">
        <v>155</v>
      </c>
      <c r="X8" s="79" t="s">
        <v>156</v>
      </c>
      <c r="Y8" s="79" t="s">
        <v>157</v>
      </c>
      <c r="Z8" s="79"/>
      <c r="AA8" s="41"/>
      <c r="AB8" s="76"/>
      <c r="AC8" s="76"/>
      <c r="AD8" s="76"/>
      <c r="AE8" s="76"/>
      <c r="AK8" s="84"/>
      <c r="AL8" s="84"/>
      <c r="AM8" s="84"/>
    </row>
    <row r="9" spans="2:27" ht="162" customHeight="1">
      <c r="B9" s="88">
        <v>1</v>
      </c>
      <c r="C9" s="79" t="s">
        <v>37</v>
      </c>
      <c r="D9" s="88">
        <v>5</v>
      </c>
      <c r="E9" s="79" t="s">
        <v>38</v>
      </c>
      <c r="F9" s="88">
        <v>1</v>
      </c>
      <c r="G9" s="79" t="s">
        <v>39</v>
      </c>
      <c r="H9" s="88">
        <v>1</v>
      </c>
      <c r="I9" s="79" t="s">
        <v>40</v>
      </c>
      <c r="J9" s="88">
        <v>881</v>
      </c>
      <c r="K9" s="79" t="s">
        <v>41</v>
      </c>
      <c r="L9" s="178">
        <v>4</v>
      </c>
      <c r="M9" s="79" t="s">
        <v>42</v>
      </c>
      <c r="N9" s="88">
        <v>3</v>
      </c>
      <c r="O9" s="79" t="s">
        <v>43</v>
      </c>
      <c r="P9" s="169"/>
      <c r="Q9" s="169" t="s">
        <v>63</v>
      </c>
      <c r="R9" s="169"/>
      <c r="S9" s="108" t="s">
        <v>137</v>
      </c>
      <c r="T9" s="83" t="s">
        <v>59</v>
      </c>
      <c r="U9" s="109">
        <v>0.9</v>
      </c>
      <c r="V9" s="44">
        <v>0.835</v>
      </c>
      <c r="W9" s="79" t="s">
        <v>160</v>
      </c>
      <c r="X9" s="79" t="s">
        <v>158</v>
      </c>
      <c r="Y9" s="79" t="s">
        <v>159</v>
      </c>
      <c r="Z9" s="79"/>
      <c r="AA9" s="42"/>
    </row>
    <row r="10" spans="2:27" ht="165.75" customHeight="1">
      <c r="B10" s="88">
        <v>1</v>
      </c>
      <c r="C10" s="79" t="s">
        <v>37</v>
      </c>
      <c r="D10" s="88">
        <v>5</v>
      </c>
      <c r="E10" s="79" t="s">
        <v>38</v>
      </c>
      <c r="F10" s="88">
        <v>2</v>
      </c>
      <c r="G10" s="79" t="s">
        <v>72</v>
      </c>
      <c r="H10" s="88">
        <v>1</v>
      </c>
      <c r="I10" s="79" t="s">
        <v>40</v>
      </c>
      <c r="J10" s="88">
        <v>881</v>
      </c>
      <c r="K10" s="79" t="s">
        <v>41</v>
      </c>
      <c r="L10" s="178">
        <v>4</v>
      </c>
      <c r="M10" s="79" t="s">
        <v>42</v>
      </c>
      <c r="N10" s="88">
        <v>4</v>
      </c>
      <c r="O10" s="79" t="s">
        <v>73</v>
      </c>
      <c r="P10" s="169"/>
      <c r="Q10" s="169" t="s">
        <v>63</v>
      </c>
      <c r="R10" s="169"/>
      <c r="S10" s="108" t="s">
        <v>137</v>
      </c>
      <c r="T10" s="171" t="s">
        <v>83</v>
      </c>
      <c r="U10" s="109">
        <v>0.95</v>
      </c>
      <c r="V10" s="45">
        <v>0.95</v>
      </c>
      <c r="W10" s="79" t="s">
        <v>161</v>
      </c>
      <c r="X10" s="79" t="s">
        <v>162</v>
      </c>
      <c r="Y10" s="79" t="s">
        <v>163</v>
      </c>
      <c r="Z10" s="79"/>
      <c r="AA10" s="143"/>
    </row>
    <row r="11" spans="2:27" ht="182.25" customHeight="1">
      <c r="B11" s="88">
        <v>1</v>
      </c>
      <c r="C11" s="79" t="s">
        <v>37</v>
      </c>
      <c r="D11" s="88">
        <v>5</v>
      </c>
      <c r="E11" s="79" t="s">
        <v>38</v>
      </c>
      <c r="F11" s="88">
        <v>2</v>
      </c>
      <c r="G11" s="79" t="s">
        <v>72</v>
      </c>
      <c r="H11" s="88">
        <v>1</v>
      </c>
      <c r="I11" s="79" t="s">
        <v>40</v>
      </c>
      <c r="J11" s="88">
        <v>881</v>
      </c>
      <c r="K11" s="79" t="s">
        <v>41</v>
      </c>
      <c r="L11" s="178">
        <v>4</v>
      </c>
      <c r="M11" s="79" t="s">
        <v>42</v>
      </c>
      <c r="N11" s="88">
        <v>5</v>
      </c>
      <c r="O11" s="79" t="s">
        <v>74</v>
      </c>
      <c r="P11" s="169" t="s">
        <v>63</v>
      </c>
      <c r="Q11" s="169"/>
      <c r="R11" s="169"/>
      <c r="S11" s="83" t="s">
        <v>84</v>
      </c>
      <c r="T11" s="171" t="s">
        <v>85</v>
      </c>
      <c r="U11" s="109">
        <v>0.75</v>
      </c>
      <c r="V11" s="44">
        <v>0.405</v>
      </c>
      <c r="W11" s="79" t="s">
        <v>164</v>
      </c>
      <c r="X11" s="79" t="s">
        <v>165</v>
      </c>
      <c r="Y11" s="79" t="s">
        <v>166</v>
      </c>
      <c r="Z11" s="79" t="s">
        <v>167</v>
      </c>
      <c r="AA11" s="42"/>
    </row>
    <row r="12" spans="2:27" ht="144.75" customHeight="1">
      <c r="B12" s="88">
        <v>1</v>
      </c>
      <c r="C12" s="79" t="s">
        <v>37</v>
      </c>
      <c r="D12" s="88">
        <v>5</v>
      </c>
      <c r="E12" s="79" t="s">
        <v>38</v>
      </c>
      <c r="F12" s="174">
        <v>2</v>
      </c>
      <c r="G12" s="79" t="s">
        <v>72</v>
      </c>
      <c r="H12" s="88">
        <v>1</v>
      </c>
      <c r="I12" s="79" t="s">
        <v>40</v>
      </c>
      <c r="J12" s="88">
        <v>881</v>
      </c>
      <c r="K12" s="79" t="s">
        <v>41</v>
      </c>
      <c r="L12" s="178">
        <v>4</v>
      </c>
      <c r="M12" s="79" t="s">
        <v>42</v>
      </c>
      <c r="N12" s="174">
        <v>6</v>
      </c>
      <c r="O12" s="79" t="s">
        <v>75</v>
      </c>
      <c r="P12" s="169" t="s">
        <v>63</v>
      </c>
      <c r="Q12" s="169"/>
      <c r="R12" s="169"/>
      <c r="S12" s="175" t="s">
        <v>86</v>
      </c>
      <c r="T12" s="171" t="s">
        <v>87</v>
      </c>
      <c r="U12" s="176">
        <v>11384</v>
      </c>
      <c r="V12" s="46">
        <v>3.832</v>
      </c>
      <c r="W12" s="79" t="s">
        <v>168</v>
      </c>
      <c r="X12" s="79" t="s">
        <v>169</v>
      </c>
      <c r="Y12" s="79" t="s">
        <v>170</v>
      </c>
      <c r="Z12" s="79"/>
      <c r="AA12" s="42"/>
    </row>
    <row r="13" spans="2:27" ht="162.75" customHeight="1">
      <c r="B13" s="88">
        <v>1</v>
      </c>
      <c r="C13" s="79" t="s">
        <v>37</v>
      </c>
      <c r="D13" s="88">
        <v>5</v>
      </c>
      <c r="E13" s="79" t="s">
        <v>38</v>
      </c>
      <c r="F13" s="174">
        <v>2</v>
      </c>
      <c r="G13" s="79" t="s">
        <v>72</v>
      </c>
      <c r="H13" s="88">
        <v>1</v>
      </c>
      <c r="I13" s="79" t="s">
        <v>40</v>
      </c>
      <c r="J13" s="79">
        <v>881</v>
      </c>
      <c r="K13" s="79" t="s">
        <v>41</v>
      </c>
      <c r="L13" s="178">
        <v>4</v>
      </c>
      <c r="M13" s="79" t="s">
        <v>42</v>
      </c>
      <c r="N13" s="174">
        <v>7</v>
      </c>
      <c r="O13" s="79" t="s">
        <v>76</v>
      </c>
      <c r="P13" s="169" t="s">
        <v>63</v>
      </c>
      <c r="Q13" s="169"/>
      <c r="R13" s="169"/>
      <c r="S13" s="170" t="s">
        <v>88</v>
      </c>
      <c r="T13" s="171" t="s">
        <v>89</v>
      </c>
      <c r="U13" s="109">
        <v>0.95</v>
      </c>
      <c r="V13" s="44">
        <v>0.875</v>
      </c>
      <c r="W13" s="79" t="s">
        <v>171</v>
      </c>
      <c r="X13" s="79" t="s">
        <v>172</v>
      </c>
      <c r="Y13" s="79" t="s">
        <v>173</v>
      </c>
      <c r="Z13" s="79" t="s">
        <v>151</v>
      </c>
      <c r="AA13" s="144"/>
    </row>
    <row r="14" spans="2:27" ht="12.75" customHeight="1">
      <c r="B14" s="141"/>
      <c r="C14" s="142"/>
      <c r="D14" s="141"/>
      <c r="E14" s="142"/>
      <c r="F14" s="145"/>
      <c r="G14" s="142"/>
      <c r="H14" s="141"/>
      <c r="I14" s="142"/>
      <c r="J14" s="141"/>
      <c r="K14" s="142"/>
      <c r="L14" s="47"/>
      <c r="M14" s="142"/>
      <c r="N14" s="145"/>
      <c r="O14" s="142"/>
      <c r="P14" s="140"/>
      <c r="Q14" s="140"/>
      <c r="R14" s="140"/>
      <c r="S14" s="85"/>
      <c r="T14" s="86"/>
      <c r="U14" s="87"/>
      <c r="V14" s="47"/>
      <c r="W14" s="28"/>
      <c r="X14" s="28"/>
      <c r="Y14" s="28"/>
      <c r="Z14" s="28"/>
      <c r="AA14" s="28"/>
    </row>
    <row r="15" spans="2:27" ht="250.5" customHeight="1" hidden="1">
      <c r="B15" s="15">
        <v>1</v>
      </c>
      <c r="C15" s="137" t="s">
        <v>44</v>
      </c>
      <c r="D15" s="135">
        <v>8</v>
      </c>
      <c r="E15" s="136" t="s">
        <v>45</v>
      </c>
      <c r="F15" s="135">
        <v>3</v>
      </c>
      <c r="G15" s="137" t="s">
        <v>46</v>
      </c>
      <c r="H15" s="135">
        <v>4</v>
      </c>
      <c r="I15" s="153" t="s">
        <v>47</v>
      </c>
      <c r="J15" s="153">
        <v>887</v>
      </c>
      <c r="K15" s="153" t="s">
        <v>48</v>
      </c>
      <c r="L15" s="147">
        <v>7</v>
      </c>
      <c r="M15" s="48" t="s">
        <v>49</v>
      </c>
      <c r="N15" s="135">
        <v>7</v>
      </c>
      <c r="O15" s="153" t="s">
        <v>50</v>
      </c>
      <c r="P15" s="154"/>
      <c r="Q15" s="155" t="s">
        <v>63</v>
      </c>
      <c r="R15" s="154"/>
      <c r="S15" s="156" t="s">
        <v>60</v>
      </c>
      <c r="T15" s="156" t="s">
        <v>61</v>
      </c>
      <c r="U15" s="146">
        <v>0.9</v>
      </c>
      <c r="V15" s="50"/>
      <c r="W15" s="79"/>
      <c r="X15" s="79"/>
      <c r="Y15" s="79"/>
      <c r="Z15" s="79"/>
      <c r="AA15" s="79"/>
    </row>
    <row r="16" spans="2:27" ht="15.75" customHeight="1" hidden="1">
      <c r="B16" s="103"/>
      <c r="C16" s="96"/>
      <c r="D16" s="103"/>
      <c r="E16" s="96"/>
      <c r="F16" s="125"/>
      <c r="G16" s="96"/>
      <c r="H16" s="103"/>
      <c r="I16" s="96"/>
      <c r="J16" s="103"/>
      <c r="K16" s="96"/>
      <c r="L16" s="152"/>
      <c r="M16" s="96"/>
      <c r="N16" s="125"/>
      <c r="O16" s="96"/>
      <c r="P16" s="148"/>
      <c r="Q16" s="148"/>
      <c r="R16" s="148"/>
      <c r="S16" s="149"/>
      <c r="T16" s="150"/>
      <c r="U16" s="151"/>
      <c r="V16" s="47"/>
      <c r="W16" s="28"/>
      <c r="X16" s="28"/>
      <c r="Y16" s="28"/>
      <c r="Z16" s="28"/>
      <c r="AA16" s="28"/>
    </row>
    <row r="17" spans="2:27" ht="159.75" customHeight="1" hidden="1">
      <c r="B17" s="15">
        <v>1</v>
      </c>
      <c r="C17" s="7" t="s">
        <v>77</v>
      </c>
      <c r="D17" s="6">
        <v>7</v>
      </c>
      <c r="E17" s="7" t="s">
        <v>78</v>
      </c>
      <c r="F17" s="6">
        <v>3</v>
      </c>
      <c r="G17" s="7" t="s">
        <v>51</v>
      </c>
      <c r="H17" s="8">
        <v>30</v>
      </c>
      <c r="I17" s="6" t="s">
        <v>52</v>
      </c>
      <c r="J17" s="15">
        <v>886</v>
      </c>
      <c r="K17" s="6" t="s">
        <v>53</v>
      </c>
      <c r="L17" s="157">
        <v>7</v>
      </c>
      <c r="M17" s="191" t="s">
        <v>49</v>
      </c>
      <c r="N17" s="135">
        <v>3</v>
      </c>
      <c r="O17" s="11" t="s">
        <v>54</v>
      </c>
      <c r="P17" s="158"/>
      <c r="Q17" s="159" t="s">
        <v>129</v>
      </c>
      <c r="R17" s="158"/>
      <c r="S17" s="8">
        <v>0</v>
      </c>
      <c r="T17" s="7" t="s">
        <v>138</v>
      </c>
      <c r="U17" s="160">
        <v>1</v>
      </c>
      <c r="V17" s="45"/>
      <c r="W17" s="79"/>
      <c r="X17" s="79"/>
      <c r="Y17" s="79"/>
      <c r="Z17" s="79"/>
      <c r="AA17" s="79"/>
    </row>
    <row r="18" spans="2:27" ht="15.75" customHeight="1" hidden="1">
      <c r="B18" s="141"/>
      <c r="C18" s="142"/>
      <c r="D18" s="141"/>
      <c r="E18" s="142"/>
      <c r="F18" s="145"/>
      <c r="G18" s="142"/>
      <c r="H18" s="141"/>
      <c r="I18" s="142"/>
      <c r="J18" s="141"/>
      <c r="K18" s="142"/>
      <c r="L18" s="47"/>
      <c r="M18" s="142"/>
      <c r="N18" s="145"/>
      <c r="O18" s="142"/>
      <c r="P18" s="140"/>
      <c r="Q18" s="140"/>
      <c r="R18" s="140"/>
      <c r="S18" s="85"/>
      <c r="T18" s="86"/>
      <c r="U18" s="87"/>
      <c r="V18" s="47"/>
      <c r="W18" s="28"/>
      <c r="X18" s="28"/>
      <c r="Y18" s="28"/>
      <c r="Z18" s="28"/>
      <c r="AA18" s="28"/>
    </row>
    <row r="19" spans="2:33" ht="153" hidden="1">
      <c r="B19" s="179" t="s">
        <v>139</v>
      </c>
      <c r="C19" s="180" t="s">
        <v>77</v>
      </c>
      <c r="D19" s="181">
        <v>8</v>
      </c>
      <c r="E19" s="182" t="s">
        <v>55</v>
      </c>
      <c r="F19" s="181">
        <v>8</v>
      </c>
      <c r="G19" s="182" t="s">
        <v>140</v>
      </c>
      <c r="H19" s="183">
        <v>3</v>
      </c>
      <c r="I19" s="182" t="s">
        <v>47</v>
      </c>
      <c r="J19" s="181">
        <v>886</v>
      </c>
      <c r="K19" s="182" t="s">
        <v>53</v>
      </c>
      <c r="L19" s="181">
        <v>7</v>
      </c>
      <c r="M19" s="182" t="s">
        <v>56</v>
      </c>
      <c r="N19" s="181">
        <v>4</v>
      </c>
      <c r="O19" s="182" t="s">
        <v>57</v>
      </c>
      <c r="P19" s="181"/>
      <c r="Q19" s="181" t="s">
        <v>129</v>
      </c>
      <c r="R19" s="181"/>
      <c r="S19" s="181">
        <v>0</v>
      </c>
      <c r="T19" s="182" t="s">
        <v>142</v>
      </c>
      <c r="U19" s="184">
        <v>0.15</v>
      </c>
      <c r="V19" s="185"/>
      <c r="W19" s="190"/>
      <c r="X19" s="190"/>
      <c r="Y19" s="190"/>
      <c r="Z19" s="186"/>
      <c r="AA19" s="61" t="s">
        <v>149</v>
      </c>
      <c r="AE19" s="61"/>
      <c r="AF19" s="186"/>
      <c r="AG19" s="186" t="s">
        <v>143</v>
      </c>
    </row>
    <row r="20" spans="2:33" ht="165.75" hidden="1">
      <c r="B20" s="179" t="s">
        <v>139</v>
      </c>
      <c r="C20" s="180" t="s">
        <v>77</v>
      </c>
      <c r="D20" s="179">
        <v>8</v>
      </c>
      <c r="E20" s="180" t="s">
        <v>55</v>
      </c>
      <c r="F20" s="179">
        <v>8</v>
      </c>
      <c r="G20" s="180" t="s">
        <v>140</v>
      </c>
      <c r="H20" s="179">
        <v>3</v>
      </c>
      <c r="I20" s="180" t="s">
        <v>47</v>
      </c>
      <c r="J20" s="179">
        <v>886</v>
      </c>
      <c r="K20" s="180" t="s">
        <v>53</v>
      </c>
      <c r="L20" s="179">
        <v>7</v>
      </c>
      <c r="M20" s="180" t="s">
        <v>56</v>
      </c>
      <c r="N20" s="179">
        <v>5</v>
      </c>
      <c r="O20" s="180" t="s">
        <v>58</v>
      </c>
      <c r="P20" s="187"/>
      <c r="Q20" s="181" t="s">
        <v>129</v>
      </c>
      <c r="R20" s="188"/>
      <c r="S20" s="181">
        <v>0</v>
      </c>
      <c r="T20" s="180" t="s">
        <v>144</v>
      </c>
      <c r="U20" s="189">
        <v>0.345</v>
      </c>
      <c r="V20" s="185"/>
      <c r="W20" s="190"/>
      <c r="X20" s="190"/>
      <c r="Y20" s="190"/>
      <c r="Z20" s="186"/>
      <c r="AA20" s="61" t="s">
        <v>149</v>
      </c>
      <c r="AE20" s="61"/>
      <c r="AF20" s="186"/>
      <c r="AG20" s="186" t="s">
        <v>143</v>
      </c>
    </row>
  </sheetData>
  <sheetProtection password="ED45" sheet="1" formatRows="0"/>
  <mergeCells count="22">
    <mergeCell ref="AA5:AA6"/>
    <mergeCell ref="X5:X6"/>
    <mergeCell ref="S5:S6"/>
    <mergeCell ref="A2:L2"/>
    <mergeCell ref="A5:A6"/>
    <mergeCell ref="B5:C5"/>
    <mergeCell ref="L5:M5"/>
    <mergeCell ref="AI5:AJ5"/>
    <mergeCell ref="AE5:AF5"/>
    <mergeCell ref="AG5:AH5"/>
    <mergeCell ref="Z5:Z6"/>
    <mergeCell ref="W5:W6"/>
    <mergeCell ref="D5:E5"/>
    <mergeCell ref="F5:G5"/>
    <mergeCell ref="Y5:Y6"/>
    <mergeCell ref="U5:V5"/>
    <mergeCell ref="J5:K5"/>
    <mergeCell ref="N2:V2"/>
    <mergeCell ref="H5:I5"/>
    <mergeCell ref="N5:O5"/>
    <mergeCell ref="P5:R5"/>
    <mergeCell ref="T5:T6"/>
  </mergeCells>
  <conditionalFormatting sqref="W19:X20">
    <cfRule type="cellIs" priority="1" dxfId="5" operator="notEqual" stopIfTrue="1">
      <formula>BC19</formula>
    </cfRule>
  </conditionalFormatting>
  <conditionalFormatting sqref="Y19:Y20">
    <cfRule type="cellIs" priority="2" dxfId="5" operator="notEqual" stopIfTrue="1">
      <formula>BH19</formula>
    </cfRule>
  </conditionalFormatting>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V43"/>
  <sheetViews>
    <sheetView showGridLines="0" tabSelected="1" zoomScale="70" zoomScaleNormal="70" zoomScalePageLayoutView="0" workbookViewId="0" topLeftCell="K1">
      <selection activeCell="U22" sqref="U22"/>
    </sheetView>
  </sheetViews>
  <sheetFormatPr defaultColWidth="11.421875" defaultRowHeight="15" zeroHeight="1"/>
  <cols>
    <col min="1" max="1" width="9.421875" style="5" customWidth="1"/>
    <col min="2" max="2" width="18.421875" style="3" customWidth="1"/>
    <col min="3" max="3" width="10.140625" style="5" customWidth="1"/>
    <col min="4" max="4" width="24.140625" style="3" customWidth="1"/>
    <col min="5" max="5" width="11.00390625" style="5" customWidth="1"/>
    <col min="6" max="6" width="24.140625" style="3" customWidth="1"/>
    <col min="7" max="7" width="8.7109375" style="5" customWidth="1"/>
    <col min="8" max="8" width="24.140625" style="3" customWidth="1"/>
    <col min="9" max="9" width="10.57421875" style="3" customWidth="1"/>
    <col min="10" max="10" width="24.140625" style="3" customWidth="1"/>
    <col min="11" max="11" width="8.7109375" style="5" customWidth="1"/>
    <col min="12" max="12" width="30.421875" style="3" customWidth="1"/>
    <col min="13" max="13" width="8.7109375" style="5" customWidth="1"/>
    <col min="14" max="14" width="38.00390625" style="3" customWidth="1"/>
    <col min="15" max="17" width="8.7109375" style="5" customWidth="1"/>
    <col min="18" max="18" width="21.421875" style="3" customWidth="1"/>
    <col min="19" max="19" width="14.140625" style="97" customWidth="1"/>
    <col min="20" max="20" width="13.00390625" style="104" customWidth="1"/>
    <col min="21" max="21" width="96.8515625" style="60" customWidth="1"/>
    <col min="22" max="22" width="50.7109375" style="60" customWidth="1"/>
    <col min="23" max="23" width="0" style="3" hidden="1" customWidth="1"/>
    <col min="24" max="16384" width="11.421875" style="3" customWidth="1"/>
  </cols>
  <sheetData>
    <row r="1" spans="14:17" ht="25.5">
      <c r="N1" s="112" t="s">
        <v>15</v>
      </c>
      <c r="O1" s="94"/>
      <c r="P1" s="94"/>
      <c r="Q1" s="94"/>
    </row>
    <row r="2" spans="1:22" ht="107.25" customHeight="1">
      <c r="A2" s="251" t="s">
        <v>33</v>
      </c>
      <c r="B2" s="252"/>
      <c r="C2" s="251" t="s">
        <v>26</v>
      </c>
      <c r="D2" s="252"/>
      <c r="E2" s="253" t="s">
        <v>32</v>
      </c>
      <c r="F2" s="252"/>
      <c r="G2" s="253" t="s">
        <v>27</v>
      </c>
      <c r="H2" s="252"/>
      <c r="I2" s="253" t="s">
        <v>36</v>
      </c>
      <c r="J2" s="252"/>
      <c r="K2" s="260" t="s">
        <v>23</v>
      </c>
      <c r="L2" s="261"/>
      <c r="M2" s="249" t="s">
        <v>22</v>
      </c>
      <c r="N2" s="250"/>
      <c r="O2" s="258" t="s">
        <v>35</v>
      </c>
      <c r="P2" s="259"/>
      <c r="Q2" s="250"/>
      <c r="R2" s="256" t="s">
        <v>21</v>
      </c>
      <c r="S2" s="107" t="s">
        <v>0</v>
      </c>
      <c r="T2" s="106"/>
      <c r="U2" s="254" t="s">
        <v>10</v>
      </c>
      <c r="V2" s="254" t="s">
        <v>11</v>
      </c>
    </row>
    <row r="3" spans="1:22" ht="28.5" customHeight="1">
      <c r="A3" s="1" t="s">
        <v>30</v>
      </c>
      <c r="B3" s="1" t="s">
        <v>31</v>
      </c>
      <c r="C3" s="1" t="s">
        <v>30</v>
      </c>
      <c r="D3" s="1" t="s">
        <v>31</v>
      </c>
      <c r="E3" s="1" t="s">
        <v>30</v>
      </c>
      <c r="F3" s="1" t="s">
        <v>31</v>
      </c>
      <c r="G3" s="1" t="s">
        <v>30</v>
      </c>
      <c r="H3" s="1" t="s">
        <v>31</v>
      </c>
      <c r="I3" s="1" t="s">
        <v>30</v>
      </c>
      <c r="J3" s="1" t="s">
        <v>31</v>
      </c>
      <c r="K3" s="4" t="s">
        <v>28</v>
      </c>
      <c r="L3" s="4" t="s">
        <v>29</v>
      </c>
      <c r="M3" s="4" t="s">
        <v>28</v>
      </c>
      <c r="N3" s="4" t="s">
        <v>29</v>
      </c>
      <c r="O3" s="2" t="s">
        <v>16</v>
      </c>
      <c r="P3" s="2" t="s">
        <v>17</v>
      </c>
      <c r="Q3" s="2" t="s">
        <v>18</v>
      </c>
      <c r="R3" s="257"/>
      <c r="S3" s="98" t="s">
        <v>134</v>
      </c>
      <c r="T3" s="105" t="s">
        <v>135</v>
      </c>
      <c r="U3" s="255"/>
      <c r="V3" s="255"/>
    </row>
    <row r="4" spans="1:22" ht="228.75" customHeight="1" hidden="1">
      <c r="A4" s="15">
        <v>5</v>
      </c>
      <c r="B4" s="48" t="s">
        <v>38</v>
      </c>
      <c r="C4" s="15">
        <v>1</v>
      </c>
      <c r="D4" s="48" t="s">
        <v>39</v>
      </c>
      <c r="E4" s="15">
        <v>1</v>
      </c>
      <c r="F4" s="48" t="s">
        <v>40</v>
      </c>
      <c r="G4" s="15">
        <v>881</v>
      </c>
      <c r="H4" s="48" t="s">
        <v>41</v>
      </c>
      <c r="I4" s="23">
        <v>4</v>
      </c>
      <c r="J4" s="49" t="s">
        <v>42</v>
      </c>
      <c r="K4" s="15">
        <v>1</v>
      </c>
      <c r="L4" s="48" t="s">
        <v>69</v>
      </c>
      <c r="M4" s="15">
        <v>1</v>
      </c>
      <c r="N4" s="13" t="s">
        <v>90</v>
      </c>
      <c r="O4" s="15" t="s">
        <v>63</v>
      </c>
      <c r="P4" s="15"/>
      <c r="Q4" s="15"/>
      <c r="R4" s="14" t="s">
        <v>90</v>
      </c>
      <c r="S4" s="99">
        <v>0.8</v>
      </c>
      <c r="T4" s="30"/>
      <c r="U4" s="61"/>
      <c r="V4" s="61"/>
    </row>
    <row r="5" spans="1:22" ht="148.5" customHeight="1" hidden="1">
      <c r="A5" s="15">
        <v>5</v>
      </c>
      <c r="B5" s="48" t="s">
        <v>38</v>
      </c>
      <c r="C5" s="15">
        <v>1</v>
      </c>
      <c r="D5" s="48" t="s">
        <v>39</v>
      </c>
      <c r="E5" s="15">
        <v>1</v>
      </c>
      <c r="F5" s="48" t="s">
        <v>40</v>
      </c>
      <c r="G5" s="15">
        <v>881</v>
      </c>
      <c r="H5" s="48" t="s">
        <v>41</v>
      </c>
      <c r="I5" s="24">
        <v>4</v>
      </c>
      <c r="J5" s="48" t="s">
        <v>42</v>
      </c>
      <c r="K5" s="15">
        <v>1</v>
      </c>
      <c r="L5" s="48" t="s">
        <v>69</v>
      </c>
      <c r="M5" s="15">
        <v>2</v>
      </c>
      <c r="N5" s="13" t="s">
        <v>91</v>
      </c>
      <c r="O5" s="15" t="s">
        <v>63</v>
      </c>
      <c r="P5" s="15"/>
      <c r="Q5" s="15"/>
      <c r="R5" s="14" t="s">
        <v>91</v>
      </c>
      <c r="S5" s="99">
        <f>25%+6.1%</f>
        <v>0.311</v>
      </c>
      <c r="T5" s="29"/>
      <c r="U5" s="61"/>
      <c r="V5" s="61"/>
    </row>
    <row r="6" spans="1:22" ht="141" customHeight="1" hidden="1">
      <c r="A6" s="15">
        <v>5</v>
      </c>
      <c r="B6" s="48" t="s">
        <v>38</v>
      </c>
      <c r="C6" s="15">
        <v>1</v>
      </c>
      <c r="D6" s="48" t="s">
        <v>39</v>
      </c>
      <c r="E6" s="15">
        <v>1</v>
      </c>
      <c r="F6" s="48" t="s">
        <v>40</v>
      </c>
      <c r="G6" s="15">
        <v>881</v>
      </c>
      <c r="H6" s="48" t="s">
        <v>41</v>
      </c>
      <c r="I6" s="24">
        <v>4</v>
      </c>
      <c r="J6" s="48" t="s">
        <v>42</v>
      </c>
      <c r="K6" s="15">
        <v>1</v>
      </c>
      <c r="L6" s="48" t="s">
        <v>69</v>
      </c>
      <c r="M6" s="15">
        <v>3</v>
      </c>
      <c r="N6" s="13" t="s">
        <v>92</v>
      </c>
      <c r="O6" s="15" t="s">
        <v>63</v>
      </c>
      <c r="P6" s="15"/>
      <c r="Q6" s="15"/>
      <c r="R6" s="14" t="s">
        <v>110</v>
      </c>
      <c r="S6" s="99">
        <f>25%+7.8%</f>
        <v>0.328</v>
      </c>
      <c r="T6" s="30"/>
      <c r="U6" s="61"/>
      <c r="V6" s="61"/>
    </row>
    <row r="7" spans="1:22" ht="168" customHeight="1" hidden="1">
      <c r="A7" s="15">
        <v>5</v>
      </c>
      <c r="B7" s="14" t="s">
        <v>38</v>
      </c>
      <c r="C7" s="15">
        <v>1</v>
      </c>
      <c r="D7" s="14" t="s">
        <v>39</v>
      </c>
      <c r="E7" s="15">
        <v>1</v>
      </c>
      <c r="F7" s="14" t="s">
        <v>40</v>
      </c>
      <c r="G7" s="15">
        <v>881</v>
      </c>
      <c r="H7" s="14" t="s">
        <v>41</v>
      </c>
      <c r="I7" s="24">
        <v>4</v>
      </c>
      <c r="J7" s="48" t="s">
        <v>42</v>
      </c>
      <c r="K7" s="15">
        <v>1</v>
      </c>
      <c r="L7" s="14" t="s">
        <v>69</v>
      </c>
      <c r="M7" s="15">
        <v>4</v>
      </c>
      <c r="N7" s="14" t="s">
        <v>93</v>
      </c>
      <c r="O7" s="15" t="s">
        <v>63</v>
      </c>
      <c r="P7" s="15"/>
      <c r="Q7" s="15"/>
      <c r="R7" s="113" t="s">
        <v>111</v>
      </c>
      <c r="S7" s="99">
        <f>25%+3.13%</f>
        <v>0.2813</v>
      </c>
      <c r="T7" s="29"/>
      <c r="U7" s="61"/>
      <c r="V7" s="61"/>
    </row>
    <row r="8" spans="1:22" ht="174.75" customHeight="1" hidden="1">
      <c r="A8" s="15">
        <v>5</v>
      </c>
      <c r="B8" s="48" t="s">
        <v>38</v>
      </c>
      <c r="C8" s="15">
        <v>1</v>
      </c>
      <c r="D8" s="48" t="s">
        <v>39</v>
      </c>
      <c r="E8" s="15">
        <v>1</v>
      </c>
      <c r="F8" s="48" t="s">
        <v>40</v>
      </c>
      <c r="G8" s="15">
        <v>881</v>
      </c>
      <c r="H8" s="48" t="s">
        <v>41</v>
      </c>
      <c r="I8" s="24">
        <v>4</v>
      </c>
      <c r="J8" s="48" t="s">
        <v>42</v>
      </c>
      <c r="K8" s="15">
        <v>1</v>
      </c>
      <c r="L8" s="48" t="s">
        <v>69</v>
      </c>
      <c r="M8" s="15">
        <v>5</v>
      </c>
      <c r="N8" s="13" t="s">
        <v>94</v>
      </c>
      <c r="O8" s="15" t="s">
        <v>63</v>
      </c>
      <c r="P8" s="15"/>
      <c r="Q8" s="15"/>
      <c r="R8" s="14" t="s">
        <v>112</v>
      </c>
      <c r="S8" s="99">
        <v>0.4</v>
      </c>
      <c r="T8" s="29"/>
      <c r="U8" s="61"/>
      <c r="V8" s="61"/>
    </row>
    <row r="9" spans="1:22" ht="108.75" customHeight="1" hidden="1">
      <c r="A9" s="10">
        <v>5</v>
      </c>
      <c r="B9" s="9" t="s">
        <v>38</v>
      </c>
      <c r="C9" s="10">
        <v>1</v>
      </c>
      <c r="D9" s="9" t="s">
        <v>39</v>
      </c>
      <c r="E9" s="10">
        <v>1</v>
      </c>
      <c r="F9" s="9" t="s">
        <v>40</v>
      </c>
      <c r="G9" s="10">
        <v>881</v>
      </c>
      <c r="H9" s="9" t="s">
        <v>41</v>
      </c>
      <c r="I9" s="24">
        <v>4</v>
      </c>
      <c r="J9" s="48" t="s">
        <v>42</v>
      </c>
      <c r="K9" s="10">
        <v>1</v>
      </c>
      <c r="L9" s="9" t="s">
        <v>69</v>
      </c>
      <c r="M9" s="10">
        <v>6</v>
      </c>
      <c r="N9" s="114" t="s">
        <v>95</v>
      </c>
      <c r="O9" s="15" t="s">
        <v>63</v>
      </c>
      <c r="P9" s="15"/>
      <c r="Q9" s="15"/>
      <c r="R9" s="14" t="s">
        <v>113</v>
      </c>
      <c r="S9" s="99">
        <v>0.281</v>
      </c>
      <c r="T9" s="29"/>
      <c r="U9" s="61"/>
      <c r="V9" s="61"/>
    </row>
    <row r="10" spans="1:22" ht="15" customHeight="1" hidden="1">
      <c r="A10" s="20"/>
      <c r="B10" s="21"/>
      <c r="C10" s="20"/>
      <c r="D10" s="21"/>
      <c r="E10" s="20"/>
      <c r="F10" s="21"/>
      <c r="G10" s="20"/>
      <c r="H10" s="21"/>
      <c r="I10" s="25"/>
      <c r="J10" s="95"/>
      <c r="K10" s="20"/>
      <c r="L10" s="21"/>
      <c r="M10" s="20"/>
      <c r="N10" s="115"/>
      <c r="O10" s="102"/>
      <c r="P10" s="102"/>
      <c r="Q10" s="102"/>
      <c r="R10" s="116"/>
      <c r="S10" s="22"/>
      <c r="T10" s="31"/>
      <c r="U10" s="54"/>
      <c r="V10" s="52"/>
    </row>
    <row r="11" spans="1:22" ht="147" customHeight="1" hidden="1">
      <c r="A11" s="15">
        <v>5</v>
      </c>
      <c r="B11" s="48" t="s">
        <v>38</v>
      </c>
      <c r="C11" s="15">
        <v>1</v>
      </c>
      <c r="D11" s="48" t="s">
        <v>39</v>
      </c>
      <c r="E11" s="15">
        <v>1</v>
      </c>
      <c r="F11" s="48" t="s">
        <v>40</v>
      </c>
      <c r="G11" s="15">
        <v>881</v>
      </c>
      <c r="H11" s="48" t="s">
        <v>41</v>
      </c>
      <c r="I11" s="24">
        <v>4</v>
      </c>
      <c r="J11" s="48" t="s">
        <v>42</v>
      </c>
      <c r="K11" s="15">
        <v>2</v>
      </c>
      <c r="L11" s="48" t="s">
        <v>70</v>
      </c>
      <c r="M11" s="15">
        <v>1</v>
      </c>
      <c r="N11" s="11" t="s">
        <v>96</v>
      </c>
      <c r="O11" s="15" t="s">
        <v>63</v>
      </c>
      <c r="P11" s="15"/>
      <c r="Q11" s="15"/>
      <c r="R11" s="14" t="s">
        <v>114</v>
      </c>
      <c r="S11" s="99">
        <v>1</v>
      </c>
      <c r="T11" s="29"/>
      <c r="U11" s="61"/>
      <c r="V11" s="61"/>
    </row>
    <row r="12" spans="1:22" ht="149.25" customHeight="1" hidden="1">
      <c r="A12" s="15">
        <v>5</v>
      </c>
      <c r="B12" s="48" t="s">
        <v>38</v>
      </c>
      <c r="C12" s="15">
        <v>1</v>
      </c>
      <c r="D12" s="48" t="s">
        <v>39</v>
      </c>
      <c r="E12" s="15">
        <v>1</v>
      </c>
      <c r="F12" s="48" t="s">
        <v>40</v>
      </c>
      <c r="G12" s="15">
        <v>881</v>
      </c>
      <c r="H12" s="48" t="s">
        <v>41</v>
      </c>
      <c r="I12" s="24">
        <v>4</v>
      </c>
      <c r="J12" s="48" t="s">
        <v>42</v>
      </c>
      <c r="K12" s="15">
        <v>2</v>
      </c>
      <c r="L12" s="48" t="s">
        <v>70</v>
      </c>
      <c r="M12" s="15">
        <v>2</v>
      </c>
      <c r="N12" s="13" t="s">
        <v>97</v>
      </c>
      <c r="O12" s="15" t="s">
        <v>63</v>
      </c>
      <c r="P12" s="15"/>
      <c r="Q12" s="15"/>
      <c r="R12" s="14" t="s">
        <v>115</v>
      </c>
      <c r="S12" s="99">
        <v>0.5</v>
      </c>
      <c r="T12" s="32"/>
      <c r="U12" s="61"/>
      <c r="V12" s="61"/>
    </row>
    <row r="13" spans="1:22" ht="15" customHeight="1" hidden="1">
      <c r="A13" s="20"/>
      <c r="B13" s="21"/>
      <c r="C13" s="20"/>
      <c r="D13" s="21"/>
      <c r="E13" s="20"/>
      <c r="F13" s="21"/>
      <c r="G13" s="20"/>
      <c r="H13" s="21"/>
      <c r="I13" s="25"/>
      <c r="J13" s="95"/>
      <c r="K13" s="20"/>
      <c r="L13" s="21"/>
      <c r="M13" s="20"/>
      <c r="N13" s="115"/>
      <c r="O13" s="102"/>
      <c r="P13" s="102"/>
      <c r="Q13" s="102"/>
      <c r="R13" s="116"/>
      <c r="S13" s="22"/>
      <c r="T13" s="33"/>
      <c r="U13" s="54"/>
      <c r="V13" s="52"/>
    </row>
    <row r="14" spans="1:22" ht="171" customHeight="1" hidden="1">
      <c r="A14" s="15">
        <v>5</v>
      </c>
      <c r="B14" s="48" t="s">
        <v>38</v>
      </c>
      <c r="C14" s="15">
        <v>1</v>
      </c>
      <c r="D14" s="48" t="s">
        <v>39</v>
      </c>
      <c r="E14" s="15">
        <v>1</v>
      </c>
      <c r="F14" s="48" t="s">
        <v>40</v>
      </c>
      <c r="G14" s="15">
        <v>881</v>
      </c>
      <c r="H14" s="48" t="s">
        <v>41</v>
      </c>
      <c r="I14" s="24">
        <v>4</v>
      </c>
      <c r="J14" s="48" t="s">
        <v>42</v>
      </c>
      <c r="K14" s="15">
        <v>3</v>
      </c>
      <c r="L14" s="48" t="s">
        <v>43</v>
      </c>
      <c r="M14" s="15">
        <v>1</v>
      </c>
      <c r="N14" s="11" t="s">
        <v>98</v>
      </c>
      <c r="O14" s="15"/>
      <c r="P14" s="15" t="s">
        <v>63</v>
      </c>
      <c r="Q14" s="15"/>
      <c r="R14" s="14" t="s">
        <v>116</v>
      </c>
      <c r="S14" s="100">
        <v>168</v>
      </c>
      <c r="T14" s="34"/>
      <c r="U14" s="61"/>
      <c r="V14" s="61"/>
    </row>
    <row r="15" spans="1:22" s="132" customFormat="1" ht="171" customHeight="1">
      <c r="A15" s="15">
        <v>5</v>
      </c>
      <c r="B15" s="48" t="s">
        <v>38</v>
      </c>
      <c r="C15" s="15">
        <v>1</v>
      </c>
      <c r="D15" s="48" t="s">
        <v>39</v>
      </c>
      <c r="E15" s="15">
        <v>1</v>
      </c>
      <c r="F15" s="48" t="s">
        <v>40</v>
      </c>
      <c r="G15" s="15">
        <v>881</v>
      </c>
      <c r="H15" s="48" t="s">
        <v>41</v>
      </c>
      <c r="I15" s="129">
        <v>4</v>
      </c>
      <c r="J15" s="48" t="s">
        <v>42</v>
      </c>
      <c r="K15" s="15">
        <v>3</v>
      </c>
      <c r="L15" s="48" t="s">
        <v>43</v>
      </c>
      <c r="M15" s="15">
        <v>1</v>
      </c>
      <c r="N15" s="11" t="s">
        <v>98</v>
      </c>
      <c r="O15" s="15"/>
      <c r="P15" s="15"/>
      <c r="Q15" s="15" t="s">
        <v>129</v>
      </c>
      <c r="R15" s="14" t="s">
        <v>117</v>
      </c>
      <c r="S15" s="130">
        <v>0.8</v>
      </c>
      <c r="T15" s="131">
        <v>0.677</v>
      </c>
      <c r="U15" s="61" t="s">
        <v>176</v>
      </c>
      <c r="V15" s="61"/>
    </row>
    <row r="16" spans="1:22" ht="171" customHeight="1" hidden="1">
      <c r="A16" s="15">
        <v>5</v>
      </c>
      <c r="B16" s="48" t="s">
        <v>38</v>
      </c>
      <c r="C16" s="15">
        <v>1</v>
      </c>
      <c r="D16" s="48" t="s">
        <v>39</v>
      </c>
      <c r="E16" s="15">
        <v>1</v>
      </c>
      <c r="F16" s="48" t="s">
        <v>40</v>
      </c>
      <c r="G16" s="15">
        <v>881</v>
      </c>
      <c r="H16" s="48" t="s">
        <v>41</v>
      </c>
      <c r="I16" s="24">
        <v>4</v>
      </c>
      <c r="J16" s="48" t="s">
        <v>42</v>
      </c>
      <c r="K16" s="15">
        <v>3</v>
      </c>
      <c r="L16" s="48" t="s">
        <v>43</v>
      </c>
      <c r="M16" s="15">
        <v>2</v>
      </c>
      <c r="N16" s="11" t="s">
        <v>99</v>
      </c>
      <c r="O16" s="15"/>
      <c r="P16" s="15" t="s">
        <v>63</v>
      </c>
      <c r="Q16" s="15"/>
      <c r="R16" s="14" t="s">
        <v>118</v>
      </c>
      <c r="S16" s="101">
        <v>0.3</v>
      </c>
      <c r="T16" s="30"/>
      <c r="U16" s="61"/>
      <c r="V16" s="61"/>
    </row>
    <row r="17" spans="1:22" ht="171" customHeight="1" hidden="1">
      <c r="A17" s="15">
        <v>5</v>
      </c>
      <c r="B17" s="48" t="s">
        <v>38</v>
      </c>
      <c r="C17" s="15">
        <v>1</v>
      </c>
      <c r="D17" s="48" t="s">
        <v>39</v>
      </c>
      <c r="E17" s="15">
        <v>1</v>
      </c>
      <c r="F17" s="48" t="s">
        <v>40</v>
      </c>
      <c r="G17" s="15">
        <v>881</v>
      </c>
      <c r="H17" s="48" t="s">
        <v>41</v>
      </c>
      <c r="I17" s="24">
        <v>4</v>
      </c>
      <c r="J17" s="48" t="s">
        <v>42</v>
      </c>
      <c r="K17" s="15">
        <v>3</v>
      </c>
      <c r="L17" s="48" t="s">
        <v>43</v>
      </c>
      <c r="M17" s="15">
        <v>3</v>
      </c>
      <c r="N17" s="11" t="s">
        <v>100</v>
      </c>
      <c r="O17" s="15"/>
      <c r="P17" s="15" t="s">
        <v>63</v>
      </c>
      <c r="Q17" s="15"/>
      <c r="R17" s="14" t="s">
        <v>100</v>
      </c>
      <c r="S17" s="101">
        <v>0.25</v>
      </c>
      <c r="T17" s="30"/>
      <c r="U17" s="61"/>
      <c r="V17" s="61"/>
    </row>
    <row r="18" spans="1:22" ht="171" customHeight="1" hidden="1">
      <c r="A18" s="15">
        <v>5</v>
      </c>
      <c r="B18" s="48" t="s">
        <v>38</v>
      </c>
      <c r="C18" s="15">
        <v>1</v>
      </c>
      <c r="D18" s="48" t="s">
        <v>39</v>
      </c>
      <c r="E18" s="15">
        <v>1</v>
      </c>
      <c r="F18" s="48" t="s">
        <v>40</v>
      </c>
      <c r="G18" s="15">
        <v>881</v>
      </c>
      <c r="H18" s="48" t="s">
        <v>41</v>
      </c>
      <c r="I18" s="24">
        <v>4</v>
      </c>
      <c r="J18" s="48" t="s">
        <v>42</v>
      </c>
      <c r="K18" s="15">
        <v>3</v>
      </c>
      <c r="L18" s="48" t="s">
        <v>43</v>
      </c>
      <c r="M18" s="15">
        <v>4</v>
      </c>
      <c r="N18" s="11" t="s">
        <v>101</v>
      </c>
      <c r="O18" s="15"/>
      <c r="P18" s="15" t="s">
        <v>63</v>
      </c>
      <c r="Q18" s="15"/>
      <c r="R18" s="14" t="s">
        <v>119</v>
      </c>
      <c r="S18" s="99">
        <v>0.7</v>
      </c>
      <c r="T18" s="35"/>
      <c r="U18" s="61"/>
      <c r="V18" s="61"/>
    </row>
    <row r="19" spans="1:22" ht="171" customHeight="1" hidden="1">
      <c r="A19" s="15">
        <v>5</v>
      </c>
      <c r="B19" s="48" t="s">
        <v>38</v>
      </c>
      <c r="C19" s="15">
        <v>1</v>
      </c>
      <c r="D19" s="48" t="s">
        <v>39</v>
      </c>
      <c r="E19" s="15">
        <v>1</v>
      </c>
      <c r="F19" s="48" t="s">
        <v>40</v>
      </c>
      <c r="G19" s="15">
        <v>881</v>
      </c>
      <c r="H19" s="48" t="s">
        <v>41</v>
      </c>
      <c r="I19" s="24">
        <v>4</v>
      </c>
      <c r="J19" s="48" t="s">
        <v>42</v>
      </c>
      <c r="K19" s="15">
        <v>3</v>
      </c>
      <c r="L19" s="48" t="s">
        <v>43</v>
      </c>
      <c r="M19" s="15">
        <v>5</v>
      </c>
      <c r="N19" s="11" t="s">
        <v>102</v>
      </c>
      <c r="O19" s="15"/>
      <c r="P19" s="15" t="s">
        <v>63</v>
      </c>
      <c r="Q19" s="15"/>
      <c r="R19" s="14" t="s">
        <v>120</v>
      </c>
      <c r="S19" s="99">
        <v>0.4</v>
      </c>
      <c r="T19" s="36"/>
      <c r="U19" s="61"/>
      <c r="V19" s="61"/>
    </row>
    <row r="20" spans="1:22" s="132" customFormat="1" ht="171" customHeight="1">
      <c r="A20" s="15">
        <v>5</v>
      </c>
      <c r="B20" s="48" t="s">
        <v>38</v>
      </c>
      <c r="C20" s="15">
        <v>1</v>
      </c>
      <c r="D20" s="48" t="s">
        <v>39</v>
      </c>
      <c r="E20" s="15">
        <v>1</v>
      </c>
      <c r="F20" s="48" t="s">
        <v>40</v>
      </c>
      <c r="G20" s="15">
        <v>881</v>
      </c>
      <c r="H20" s="48" t="s">
        <v>41</v>
      </c>
      <c r="I20" s="129">
        <v>4</v>
      </c>
      <c r="J20" s="48" t="s">
        <v>42</v>
      </c>
      <c r="K20" s="15">
        <v>3</v>
      </c>
      <c r="L20" s="48" t="s">
        <v>43</v>
      </c>
      <c r="M20" s="15">
        <v>5</v>
      </c>
      <c r="N20" s="11" t="s">
        <v>62</v>
      </c>
      <c r="O20" s="15"/>
      <c r="P20" s="15"/>
      <c r="Q20" s="15" t="s">
        <v>63</v>
      </c>
      <c r="R20" s="48" t="s">
        <v>64</v>
      </c>
      <c r="S20" s="133">
        <v>1</v>
      </c>
      <c r="T20" s="134">
        <v>0.605</v>
      </c>
      <c r="U20" s="61" t="s">
        <v>174</v>
      </c>
      <c r="V20" s="61"/>
    </row>
    <row r="21" spans="1:22" s="132" customFormat="1" ht="171" customHeight="1">
      <c r="A21" s="15">
        <v>1</v>
      </c>
      <c r="B21" s="48" t="s">
        <v>71</v>
      </c>
      <c r="C21" s="15">
        <v>1</v>
      </c>
      <c r="D21" s="48" t="s">
        <v>39</v>
      </c>
      <c r="E21" s="15">
        <v>1</v>
      </c>
      <c r="F21" s="48" t="s">
        <v>40</v>
      </c>
      <c r="G21" s="15">
        <v>881</v>
      </c>
      <c r="H21" s="48" t="s">
        <v>41</v>
      </c>
      <c r="I21" s="129">
        <v>4</v>
      </c>
      <c r="J21" s="48" t="s">
        <v>42</v>
      </c>
      <c r="K21" s="15">
        <v>3</v>
      </c>
      <c r="L21" s="48" t="s">
        <v>43</v>
      </c>
      <c r="M21" s="15">
        <v>5</v>
      </c>
      <c r="N21" s="11" t="s">
        <v>133</v>
      </c>
      <c r="O21" s="15"/>
      <c r="P21" s="15"/>
      <c r="Q21" s="15" t="s">
        <v>63</v>
      </c>
      <c r="R21" s="48" t="s">
        <v>65</v>
      </c>
      <c r="S21" s="16">
        <v>1</v>
      </c>
      <c r="T21" s="134">
        <v>1</v>
      </c>
      <c r="U21" s="61" t="s">
        <v>175</v>
      </c>
      <c r="V21" s="61"/>
    </row>
    <row r="22" spans="1:22" ht="15" customHeight="1">
      <c r="A22" s="20"/>
      <c r="B22" s="21"/>
      <c r="C22" s="20"/>
      <c r="D22" s="21"/>
      <c r="E22" s="20"/>
      <c r="F22" s="21"/>
      <c r="G22" s="20"/>
      <c r="H22" s="21"/>
      <c r="I22" s="25"/>
      <c r="J22" s="95"/>
      <c r="K22" s="20"/>
      <c r="L22" s="21"/>
      <c r="M22" s="20"/>
      <c r="N22" s="115"/>
      <c r="O22" s="102"/>
      <c r="P22" s="102"/>
      <c r="Q22" s="102"/>
      <c r="R22" s="116"/>
      <c r="S22" s="22"/>
      <c r="T22" s="33"/>
      <c r="U22" s="54"/>
      <c r="V22" s="52"/>
    </row>
    <row r="23" spans="1:22" ht="159" customHeight="1" hidden="1">
      <c r="A23" s="15">
        <v>5</v>
      </c>
      <c r="B23" s="48" t="s">
        <v>38</v>
      </c>
      <c r="C23" s="15">
        <v>2</v>
      </c>
      <c r="D23" s="48" t="s">
        <v>72</v>
      </c>
      <c r="E23" s="15">
        <v>1</v>
      </c>
      <c r="F23" s="48" t="s">
        <v>40</v>
      </c>
      <c r="G23" s="15">
        <v>881</v>
      </c>
      <c r="H23" s="48" t="s">
        <v>41</v>
      </c>
      <c r="I23" s="24">
        <v>4</v>
      </c>
      <c r="J23" s="48" t="s">
        <v>42</v>
      </c>
      <c r="K23" s="15">
        <v>4</v>
      </c>
      <c r="L23" s="48" t="s">
        <v>73</v>
      </c>
      <c r="M23" s="15">
        <v>1</v>
      </c>
      <c r="N23" s="13" t="s">
        <v>103</v>
      </c>
      <c r="O23" s="15"/>
      <c r="P23" s="15" t="s">
        <v>63</v>
      </c>
      <c r="Q23" s="15"/>
      <c r="R23" s="14" t="s">
        <v>121</v>
      </c>
      <c r="S23" s="17">
        <v>1</v>
      </c>
      <c r="T23" s="64"/>
      <c r="U23" s="61"/>
      <c r="V23" s="117"/>
    </row>
    <row r="24" spans="1:22" ht="165.75" customHeight="1" hidden="1">
      <c r="A24" s="15">
        <v>5</v>
      </c>
      <c r="B24" s="48" t="s">
        <v>38</v>
      </c>
      <c r="C24" s="15">
        <v>2</v>
      </c>
      <c r="D24" s="48" t="s">
        <v>72</v>
      </c>
      <c r="E24" s="15">
        <v>1</v>
      </c>
      <c r="F24" s="48" t="s">
        <v>40</v>
      </c>
      <c r="G24" s="15">
        <v>881</v>
      </c>
      <c r="H24" s="48" t="s">
        <v>41</v>
      </c>
      <c r="I24" s="24">
        <v>4</v>
      </c>
      <c r="J24" s="48" t="s">
        <v>42</v>
      </c>
      <c r="K24" s="15">
        <v>4</v>
      </c>
      <c r="L24" s="48" t="s">
        <v>73</v>
      </c>
      <c r="M24" s="15">
        <v>2</v>
      </c>
      <c r="N24" s="118" t="s">
        <v>104</v>
      </c>
      <c r="O24" s="110"/>
      <c r="P24" s="110" t="s">
        <v>63</v>
      </c>
      <c r="Q24" s="110"/>
      <c r="R24" s="119" t="s">
        <v>104</v>
      </c>
      <c r="S24" s="111">
        <v>1</v>
      </c>
      <c r="T24" s="65"/>
      <c r="U24" s="61"/>
      <c r="V24" s="53"/>
    </row>
    <row r="25" spans="1:22" ht="15" customHeight="1" hidden="1">
      <c r="A25" s="20"/>
      <c r="B25" s="21"/>
      <c r="C25" s="20"/>
      <c r="D25" s="21"/>
      <c r="E25" s="20"/>
      <c r="F25" s="21"/>
      <c r="G25" s="20"/>
      <c r="H25" s="21"/>
      <c r="I25" s="25"/>
      <c r="J25" s="95"/>
      <c r="K25" s="20"/>
      <c r="L25" s="21"/>
      <c r="M25" s="20"/>
      <c r="N25" s="115"/>
      <c r="O25" s="102"/>
      <c r="P25" s="102"/>
      <c r="Q25" s="102"/>
      <c r="R25" s="116"/>
      <c r="S25" s="22"/>
      <c r="T25" s="33"/>
      <c r="U25" s="120"/>
      <c r="V25" s="62"/>
    </row>
    <row r="26" spans="1:22" ht="232.5" customHeight="1" hidden="1">
      <c r="A26" s="15">
        <v>5</v>
      </c>
      <c r="B26" s="48" t="s">
        <v>38</v>
      </c>
      <c r="C26" s="15">
        <v>2</v>
      </c>
      <c r="D26" s="48" t="s">
        <v>72</v>
      </c>
      <c r="E26" s="15">
        <v>1</v>
      </c>
      <c r="F26" s="48" t="s">
        <v>40</v>
      </c>
      <c r="G26" s="15">
        <v>881</v>
      </c>
      <c r="H26" s="48" t="s">
        <v>41</v>
      </c>
      <c r="I26" s="24">
        <v>4</v>
      </c>
      <c r="J26" s="48" t="s">
        <v>42</v>
      </c>
      <c r="K26" s="15">
        <v>5</v>
      </c>
      <c r="L26" s="48" t="s">
        <v>74</v>
      </c>
      <c r="M26" s="15">
        <v>1</v>
      </c>
      <c r="N26" s="11" t="s">
        <v>136</v>
      </c>
      <c r="O26" s="15" t="s">
        <v>63</v>
      </c>
      <c r="P26" s="15"/>
      <c r="Q26" s="15"/>
      <c r="R26" s="14" t="s">
        <v>122</v>
      </c>
      <c r="S26" s="89">
        <v>1</v>
      </c>
      <c r="T26" s="30"/>
      <c r="U26" s="59"/>
      <c r="V26" s="59"/>
    </row>
    <row r="27" spans="1:22" ht="232.5" customHeight="1" hidden="1">
      <c r="A27" s="15">
        <v>5</v>
      </c>
      <c r="B27" s="48" t="s">
        <v>38</v>
      </c>
      <c r="C27" s="15">
        <v>2</v>
      </c>
      <c r="D27" s="48" t="s">
        <v>72</v>
      </c>
      <c r="E27" s="15">
        <v>1</v>
      </c>
      <c r="F27" s="48" t="s">
        <v>40</v>
      </c>
      <c r="G27" s="15">
        <v>881</v>
      </c>
      <c r="H27" s="48" t="s">
        <v>41</v>
      </c>
      <c r="I27" s="24">
        <v>4</v>
      </c>
      <c r="J27" s="48" t="s">
        <v>42</v>
      </c>
      <c r="K27" s="15">
        <v>5</v>
      </c>
      <c r="L27" s="48" t="s">
        <v>74</v>
      </c>
      <c r="M27" s="10">
        <v>2</v>
      </c>
      <c r="N27" s="11" t="s">
        <v>105</v>
      </c>
      <c r="O27" s="15" t="s">
        <v>63</v>
      </c>
      <c r="P27" s="15"/>
      <c r="Q27" s="15"/>
      <c r="R27" s="14" t="s">
        <v>123</v>
      </c>
      <c r="S27" s="90">
        <v>0.85</v>
      </c>
      <c r="T27" s="58"/>
      <c r="U27" s="59"/>
      <c r="V27" s="121"/>
    </row>
    <row r="28" spans="1:22" ht="232.5" customHeight="1" hidden="1">
      <c r="A28" s="15">
        <v>5</v>
      </c>
      <c r="B28" s="48" t="s">
        <v>38</v>
      </c>
      <c r="C28" s="15">
        <v>2</v>
      </c>
      <c r="D28" s="48" t="s">
        <v>72</v>
      </c>
      <c r="E28" s="15">
        <v>1</v>
      </c>
      <c r="F28" s="48" t="s">
        <v>40</v>
      </c>
      <c r="G28" s="15">
        <v>881</v>
      </c>
      <c r="H28" s="48" t="s">
        <v>41</v>
      </c>
      <c r="I28" s="24">
        <v>4</v>
      </c>
      <c r="J28" s="48" t="s">
        <v>42</v>
      </c>
      <c r="K28" s="15">
        <v>5</v>
      </c>
      <c r="L28" s="48" t="s">
        <v>74</v>
      </c>
      <c r="M28" s="10">
        <v>3</v>
      </c>
      <c r="N28" s="122" t="s">
        <v>128</v>
      </c>
      <c r="O28" s="15" t="s">
        <v>129</v>
      </c>
      <c r="P28" s="15"/>
      <c r="Q28" s="15"/>
      <c r="R28" s="14" t="s">
        <v>130</v>
      </c>
      <c r="S28" s="90">
        <v>0.7</v>
      </c>
      <c r="T28" s="58"/>
      <c r="U28" s="59"/>
      <c r="V28" s="63"/>
    </row>
    <row r="29" spans="1:22" ht="15" customHeight="1" hidden="1">
      <c r="A29" s="20"/>
      <c r="B29" s="21"/>
      <c r="C29" s="20"/>
      <c r="D29" s="21"/>
      <c r="E29" s="20"/>
      <c r="F29" s="21"/>
      <c r="G29" s="20"/>
      <c r="H29" s="21"/>
      <c r="I29" s="25"/>
      <c r="J29" s="95"/>
      <c r="K29" s="20"/>
      <c r="L29" s="21"/>
      <c r="M29" s="20"/>
      <c r="N29" s="115"/>
      <c r="O29" s="102"/>
      <c r="P29" s="102"/>
      <c r="Q29" s="102"/>
      <c r="R29" s="116"/>
      <c r="S29" s="22"/>
      <c r="T29" s="37"/>
      <c r="U29" s="62"/>
      <c r="V29" s="56"/>
    </row>
    <row r="30" spans="1:22" ht="178.5" customHeight="1" hidden="1">
      <c r="A30" s="15">
        <v>5</v>
      </c>
      <c r="B30" s="48" t="s">
        <v>38</v>
      </c>
      <c r="C30" s="10">
        <v>2</v>
      </c>
      <c r="D30" s="48" t="s">
        <v>72</v>
      </c>
      <c r="E30" s="15">
        <v>1</v>
      </c>
      <c r="F30" s="48" t="s">
        <v>40</v>
      </c>
      <c r="G30" s="15">
        <v>881</v>
      </c>
      <c r="H30" s="48" t="s">
        <v>41</v>
      </c>
      <c r="I30" s="24">
        <v>4</v>
      </c>
      <c r="J30" s="48" t="s">
        <v>42</v>
      </c>
      <c r="K30" s="10">
        <v>6</v>
      </c>
      <c r="L30" s="48" t="s">
        <v>75</v>
      </c>
      <c r="M30" s="10">
        <v>1</v>
      </c>
      <c r="N30" s="11" t="s">
        <v>106</v>
      </c>
      <c r="O30" s="15" t="s">
        <v>63</v>
      </c>
      <c r="P30" s="15"/>
      <c r="Q30" s="15"/>
      <c r="R30" s="14" t="s">
        <v>124</v>
      </c>
      <c r="S30" s="91">
        <v>10000</v>
      </c>
      <c r="T30" s="38"/>
      <c r="U30" s="59"/>
      <c r="V30" s="117"/>
    </row>
    <row r="31" spans="1:22" ht="178.5" customHeight="1" hidden="1">
      <c r="A31" s="15">
        <v>5</v>
      </c>
      <c r="B31" s="48" t="s">
        <v>38</v>
      </c>
      <c r="C31" s="10">
        <v>2</v>
      </c>
      <c r="D31" s="48" t="s">
        <v>72</v>
      </c>
      <c r="E31" s="15">
        <v>1</v>
      </c>
      <c r="F31" s="48" t="s">
        <v>40</v>
      </c>
      <c r="G31" s="15">
        <v>881</v>
      </c>
      <c r="H31" s="48" t="s">
        <v>41</v>
      </c>
      <c r="I31" s="24">
        <v>4</v>
      </c>
      <c r="J31" s="48" t="s">
        <v>42</v>
      </c>
      <c r="K31" s="10">
        <v>6</v>
      </c>
      <c r="L31" s="48" t="s">
        <v>75</v>
      </c>
      <c r="M31" s="10">
        <v>2</v>
      </c>
      <c r="N31" s="11" t="s">
        <v>107</v>
      </c>
      <c r="O31" s="15" t="s">
        <v>63</v>
      </c>
      <c r="P31" s="15"/>
      <c r="Q31" s="15"/>
      <c r="R31" s="14" t="s">
        <v>125</v>
      </c>
      <c r="S31" s="91">
        <v>1384</v>
      </c>
      <c r="T31" s="38"/>
      <c r="U31" s="123"/>
      <c r="V31" s="57"/>
    </row>
    <row r="32" spans="1:22" ht="178.5" customHeight="1" hidden="1">
      <c r="A32" s="15">
        <v>5</v>
      </c>
      <c r="B32" s="48" t="s">
        <v>38</v>
      </c>
      <c r="C32" s="10">
        <v>2</v>
      </c>
      <c r="D32" s="48" t="s">
        <v>72</v>
      </c>
      <c r="E32" s="15">
        <v>1</v>
      </c>
      <c r="F32" s="48" t="s">
        <v>40</v>
      </c>
      <c r="G32" s="15">
        <v>881</v>
      </c>
      <c r="H32" s="48" t="s">
        <v>41</v>
      </c>
      <c r="I32" s="24">
        <v>4</v>
      </c>
      <c r="J32" s="48" t="s">
        <v>42</v>
      </c>
      <c r="K32" s="10">
        <v>6</v>
      </c>
      <c r="L32" s="48" t="s">
        <v>75</v>
      </c>
      <c r="M32" s="10">
        <v>3</v>
      </c>
      <c r="N32" s="11" t="s">
        <v>108</v>
      </c>
      <c r="O32" s="15" t="s">
        <v>63</v>
      </c>
      <c r="P32" s="15"/>
      <c r="Q32" s="15"/>
      <c r="R32" s="14" t="s">
        <v>126</v>
      </c>
      <c r="S32" s="92">
        <v>0.365</v>
      </c>
      <c r="T32" s="39"/>
      <c r="U32" s="123"/>
      <c r="V32" s="117"/>
    </row>
    <row r="33" spans="1:22" ht="15" customHeight="1" hidden="1">
      <c r="A33" s="20"/>
      <c r="B33" s="21"/>
      <c r="C33" s="20"/>
      <c r="D33" s="21"/>
      <c r="E33" s="20"/>
      <c r="F33" s="21"/>
      <c r="G33" s="20"/>
      <c r="H33" s="21"/>
      <c r="I33" s="25"/>
      <c r="J33" s="95"/>
      <c r="K33" s="20"/>
      <c r="L33" s="21"/>
      <c r="M33" s="20"/>
      <c r="N33" s="115"/>
      <c r="O33" s="102"/>
      <c r="P33" s="102"/>
      <c r="Q33" s="102"/>
      <c r="R33" s="116"/>
      <c r="S33" s="22"/>
      <c r="T33" s="37"/>
      <c r="U33" s="62"/>
      <c r="V33" s="56"/>
    </row>
    <row r="34" spans="1:22" ht="142.5" hidden="1">
      <c r="A34" s="15">
        <v>5</v>
      </c>
      <c r="B34" s="48" t="s">
        <v>38</v>
      </c>
      <c r="C34" s="10">
        <v>2</v>
      </c>
      <c r="D34" s="48" t="s">
        <v>72</v>
      </c>
      <c r="E34" s="15">
        <v>1</v>
      </c>
      <c r="F34" s="48" t="s">
        <v>40</v>
      </c>
      <c r="G34" s="15">
        <v>881</v>
      </c>
      <c r="H34" s="48" t="s">
        <v>41</v>
      </c>
      <c r="I34" s="24">
        <v>4</v>
      </c>
      <c r="J34" s="48" t="s">
        <v>42</v>
      </c>
      <c r="K34" s="10">
        <v>7</v>
      </c>
      <c r="L34" s="48" t="s">
        <v>76</v>
      </c>
      <c r="M34" s="10">
        <v>1</v>
      </c>
      <c r="N34" s="11" t="s">
        <v>109</v>
      </c>
      <c r="O34" s="15" t="s">
        <v>63</v>
      </c>
      <c r="P34" s="15"/>
      <c r="Q34" s="15"/>
      <c r="R34" s="14" t="s">
        <v>127</v>
      </c>
      <c r="S34" s="93">
        <v>0.27</v>
      </c>
      <c r="T34" s="40"/>
      <c r="U34" s="59"/>
      <c r="V34" s="124"/>
    </row>
    <row r="35" spans="1:22" ht="15">
      <c r="A35" s="103"/>
      <c r="B35" s="96"/>
      <c r="C35" s="125"/>
      <c r="D35" s="96"/>
      <c r="E35" s="103"/>
      <c r="F35" s="96"/>
      <c r="G35" s="103"/>
      <c r="H35" s="96"/>
      <c r="I35" s="26"/>
      <c r="J35" s="96"/>
      <c r="K35" s="125"/>
      <c r="L35" s="96"/>
      <c r="M35" s="125"/>
      <c r="N35" s="126"/>
      <c r="O35" s="103"/>
      <c r="P35" s="103"/>
      <c r="Q35" s="103"/>
      <c r="R35" s="127"/>
      <c r="S35" s="19"/>
      <c r="T35" s="66"/>
      <c r="U35" s="51"/>
      <c r="V35" s="51"/>
    </row>
    <row r="36" spans="1:22" s="132" customFormat="1" ht="245.25" customHeight="1">
      <c r="A36" s="135">
        <v>8</v>
      </c>
      <c r="B36" s="136" t="s">
        <v>45</v>
      </c>
      <c r="C36" s="135">
        <v>3</v>
      </c>
      <c r="D36" s="137" t="s">
        <v>46</v>
      </c>
      <c r="E36" s="135">
        <v>4</v>
      </c>
      <c r="F36" s="136" t="s">
        <v>47</v>
      </c>
      <c r="G36" s="135">
        <v>887</v>
      </c>
      <c r="H36" s="136" t="s">
        <v>48</v>
      </c>
      <c r="I36" s="129">
        <v>7</v>
      </c>
      <c r="J36" s="48" t="s">
        <v>49</v>
      </c>
      <c r="K36" s="135">
        <v>7</v>
      </c>
      <c r="L36" s="137" t="s">
        <v>50</v>
      </c>
      <c r="M36" s="14"/>
      <c r="N36" s="14" t="s">
        <v>66</v>
      </c>
      <c r="O36" s="15"/>
      <c r="P36" s="15"/>
      <c r="Q36" s="15" t="s">
        <v>63</v>
      </c>
      <c r="R36" s="113" t="s">
        <v>67</v>
      </c>
      <c r="S36" s="16">
        <v>1</v>
      </c>
      <c r="T36" s="131"/>
      <c r="U36" s="55"/>
      <c r="V36" s="138"/>
    </row>
    <row r="37" spans="1:22" ht="15">
      <c r="A37" s="103"/>
      <c r="B37" s="96"/>
      <c r="C37" s="125"/>
      <c r="D37" s="96"/>
      <c r="E37" s="103"/>
      <c r="F37" s="96"/>
      <c r="G37" s="103"/>
      <c r="H37" s="96"/>
      <c r="I37" s="26"/>
      <c r="J37" s="96"/>
      <c r="K37" s="125"/>
      <c r="L37" s="96"/>
      <c r="M37" s="125"/>
      <c r="N37" s="126"/>
      <c r="O37" s="103"/>
      <c r="P37" s="103"/>
      <c r="Q37" s="103"/>
      <c r="R37" s="127"/>
      <c r="S37" s="19"/>
      <c r="T37" s="27"/>
      <c r="U37" s="51"/>
      <c r="V37" s="51"/>
    </row>
    <row r="38" spans="1:22" s="132" customFormat="1" ht="228">
      <c r="A38" s="6">
        <v>7</v>
      </c>
      <c r="B38" s="7" t="s">
        <v>78</v>
      </c>
      <c r="C38" s="6">
        <v>3</v>
      </c>
      <c r="D38" s="7" t="s">
        <v>51</v>
      </c>
      <c r="E38" s="8">
        <v>30</v>
      </c>
      <c r="F38" s="7" t="s">
        <v>52</v>
      </c>
      <c r="G38" s="8">
        <v>886</v>
      </c>
      <c r="H38" s="11" t="s">
        <v>53</v>
      </c>
      <c r="I38" s="129">
        <v>7</v>
      </c>
      <c r="J38" s="48" t="s">
        <v>49</v>
      </c>
      <c r="K38" s="18">
        <v>3</v>
      </c>
      <c r="L38" s="7" t="s">
        <v>54</v>
      </c>
      <c r="M38" s="14"/>
      <c r="N38" s="128" t="s">
        <v>68</v>
      </c>
      <c r="O38" s="15"/>
      <c r="P38" s="15"/>
      <c r="Q38" s="15" t="s">
        <v>63</v>
      </c>
      <c r="R38" s="13" t="s">
        <v>68</v>
      </c>
      <c r="S38" s="16">
        <v>1</v>
      </c>
      <c r="T38" s="131"/>
      <c r="U38" s="55"/>
      <c r="V38" s="138"/>
    </row>
    <row r="39" spans="1:22" s="205" customFormat="1" ht="15" customHeight="1">
      <c r="A39" s="192"/>
      <c r="B39" s="193"/>
      <c r="C39" s="192"/>
      <c r="D39" s="194"/>
      <c r="E39" s="195"/>
      <c r="F39" s="196"/>
      <c r="G39" s="195"/>
      <c r="H39" s="196"/>
      <c r="I39" s="195"/>
      <c r="J39" s="196"/>
      <c r="K39" s="195"/>
      <c r="L39" s="197"/>
      <c r="M39" s="195"/>
      <c r="N39" s="198"/>
      <c r="O39" s="199"/>
      <c r="P39" s="200"/>
      <c r="Q39" s="201"/>
      <c r="R39" s="198"/>
      <c r="S39" s="202"/>
      <c r="T39" s="203"/>
      <c r="U39" s="204"/>
      <c r="V39" s="204"/>
    </row>
    <row r="40" spans="1:22" s="212" customFormat="1" ht="120.75" customHeight="1">
      <c r="A40" s="206">
        <v>8</v>
      </c>
      <c r="B40" s="207" t="s">
        <v>55</v>
      </c>
      <c r="C40" s="206">
        <v>8</v>
      </c>
      <c r="D40" s="207" t="s">
        <v>140</v>
      </c>
      <c r="E40" s="208">
        <v>3</v>
      </c>
      <c r="F40" s="207" t="s">
        <v>47</v>
      </c>
      <c r="G40" s="206">
        <v>886</v>
      </c>
      <c r="H40" s="207" t="s">
        <v>53</v>
      </c>
      <c r="I40" s="206">
        <v>7</v>
      </c>
      <c r="J40" s="207" t="s">
        <v>141</v>
      </c>
      <c r="K40" s="206">
        <v>4</v>
      </c>
      <c r="L40" s="207" t="s">
        <v>57</v>
      </c>
      <c r="M40" s="209">
        <v>1</v>
      </c>
      <c r="N40" s="207" t="s">
        <v>145</v>
      </c>
      <c r="O40" s="206"/>
      <c r="P40" s="206"/>
      <c r="Q40" s="206" t="s">
        <v>129</v>
      </c>
      <c r="R40" s="207" t="s">
        <v>146</v>
      </c>
      <c r="S40" s="210">
        <v>100</v>
      </c>
      <c r="T40" s="211"/>
      <c r="U40" s="211"/>
      <c r="V40" s="211" t="s">
        <v>150</v>
      </c>
    </row>
    <row r="41" spans="1:22" s="205" customFormat="1" ht="15" customHeight="1">
      <c r="A41" s="192"/>
      <c r="B41" s="193"/>
      <c r="C41" s="192"/>
      <c r="D41" s="194"/>
      <c r="E41" s="195"/>
      <c r="F41" s="196"/>
      <c r="G41" s="195"/>
      <c r="H41" s="196"/>
      <c r="I41" s="195"/>
      <c r="J41" s="196"/>
      <c r="K41" s="195"/>
      <c r="L41" s="197"/>
      <c r="M41" s="195"/>
      <c r="N41" s="198"/>
      <c r="O41" s="199"/>
      <c r="P41" s="200"/>
      <c r="Q41" s="201"/>
      <c r="R41" s="198"/>
      <c r="S41" s="202"/>
      <c r="T41" s="203"/>
      <c r="U41" s="204"/>
      <c r="V41" s="204"/>
    </row>
    <row r="42" spans="1:22" s="215" customFormat="1" ht="114.75" customHeight="1">
      <c r="A42" s="213">
        <v>8</v>
      </c>
      <c r="B42" s="214" t="s">
        <v>55</v>
      </c>
      <c r="C42" s="213">
        <v>8</v>
      </c>
      <c r="D42" s="214" t="s">
        <v>140</v>
      </c>
      <c r="E42" s="213">
        <v>3</v>
      </c>
      <c r="F42" s="214" t="s">
        <v>47</v>
      </c>
      <c r="G42" s="213">
        <v>886</v>
      </c>
      <c r="H42" s="214" t="s">
        <v>53</v>
      </c>
      <c r="I42" s="213">
        <v>7</v>
      </c>
      <c r="J42" s="214" t="s">
        <v>141</v>
      </c>
      <c r="K42" s="213">
        <v>5</v>
      </c>
      <c r="L42" s="214" t="s">
        <v>58</v>
      </c>
      <c r="M42" s="213">
        <v>1</v>
      </c>
      <c r="N42" s="214" t="s">
        <v>147</v>
      </c>
      <c r="O42" s="214"/>
      <c r="P42" s="214"/>
      <c r="Q42" s="213" t="s">
        <v>129</v>
      </c>
      <c r="R42" s="207" t="s">
        <v>148</v>
      </c>
      <c r="S42" s="210">
        <v>100</v>
      </c>
      <c r="T42" s="180"/>
      <c r="U42" s="180"/>
      <c r="V42" s="211" t="s">
        <v>150</v>
      </c>
    </row>
    <row r="43" spans="1:22" s="205" customFormat="1" ht="15" customHeight="1">
      <c r="A43" s="216"/>
      <c r="B43" s="217"/>
      <c r="C43" s="216"/>
      <c r="D43" s="218"/>
      <c r="E43" s="219"/>
      <c r="F43" s="220"/>
      <c r="G43" s="219"/>
      <c r="H43" s="220"/>
      <c r="I43" s="219"/>
      <c r="J43" s="220"/>
      <c r="K43" s="219"/>
      <c r="L43" s="221"/>
      <c r="M43" s="219"/>
      <c r="N43" s="222"/>
      <c r="O43" s="223"/>
      <c r="P43" s="224"/>
      <c r="Q43" s="225"/>
      <c r="R43" s="222"/>
      <c r="S43" s="226"/>
      <c r="T43" s="227"/>
      <c r="U43" s="228"/>
      <c r="V43" s="228"/>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sheetData>
  <sheetProtection password="C804" sheet="1" objects="1" selectLockedCells="1" selectUnlockedCells="1"/>
  <autoFilter ref="A3:V3"/>
  <mergeCells count="11">
    <mergeCell ref="K2:L2"/>
    <mergeCell ref="M2:N2"/>
    <mergeCell ref="A2:B2"/>
    <mergeCell ref="C2:D2"/>
    <mergeCell ref="E2:F2"/>
    <mergeCell ref="U2:U3"/>
    <mergeCell ref="V2:V3"/>
    <mergeCell ref="I2:J2"/>
    <mergeCell ref="R2:R3"/>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2015-09-22T16:13:25Z</dcterms:modified>
  <cp:category/>
  <cp:version/>
  <cp:contentType/>
  <cp:contentStatus/>
</cp:coreProperties>
</file>