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552" firstSheet="1" activeTab="1"/>
  </bookViews>
  <sheets>
    <sheet name="para el informe de gestión" sheetId="1" state="hidden" r:id="rId1"/>
    <sheet name="FORMULACIÓN PGDI - I" sheetId="2" r:id="rId2"/>
    <sheet name="FORMULACIÓN PGDI - III." sheetId="3" r:id="rId3"/>
  </sheets>
  <definedNames>
    <definedName name="_xlnm.Print_Area" localSheetId="1">'FORMULACIÓN PGDI - I'!$A$1:$P$13</definedName>
    <definedName name="_xlnm.Print_Area" localSheetId="2">'FORMULACIÓN PGDI - III.'!$A$1:$T$91</definedName>
    <definedName name="_xlnm.Print_Area" localSheetId="0">'para el informe de gestión'!$A$1:$Q$14</definedName>
  </definedNames>
  <calcPr fullCalcOnLoad="1"/>
</workbook>
</file>

<file path=xl/comments3.xml><?xml version="1.0" encoding="utf-8"?>
<comments xmlns="http://schemas.openxmlformats.org/spreadsheetml/2006/main">
  <authors>
    <author>Polania Alvarez, Nelly Marcela</author>
  </authors>
  <commentList>
    <comment ref="U7" authorId="0">
      <text>
        <r>
          <rPr>
            <b/>
            <sz val="9"/>
            <rFont val="Tahoma"/>
            <family val="2"/>
          </rPr>
          <t>Polania Álvarez, Nelly Marcela:</t>
        </r>
        <r>
          <rPr>
            <sz val="9"/>
            <rFont val="Tahoma"/>
            <family val="2"/>
          </rPr>
          <t xml:space="preserve">
Por favor incluir a Bibian en el listado de responsables
</t>
        </r>
      </text>
    </comment>
  </commentList>
</comments>
</file>

<file path=xl/sharedStrings.xml><?xml version="1.0" encoding="utf-8"?>
<sst xmlns="http://schemas.openxmlformats.org/spreadsheetml/2006/main" count="268" uniqueCount="219">
  <si>
    <t>Evaluación, seguimiento y control a la gestión</t>
  </si>
  <si>
    <t xml:space="preserve">Gestión jurídica </t>
  </si>
  <si>
    <t>ESC</t>
  </si>
  <si>
    <t>JUR</t>
  </si>
  <si>
    <t>ACTIVIDADES</t>
  </si>
  <si>
    <t>SUBTOTAL</t>
  </si>
  <si>
    <t>TOTAL</t>
  </si>
  <si>
    <t>Ejecutado
Año(%)</t>
  </si>
  <si>
    <t>Programado
1er trimestre(%)</t>
  </si>
  <si>
    <t>Ejecutado
1er trimestre(%)</t>
  </si>
  <si>
    <t>METAS</t>
  </si>
  <si>
    <t>SUBACTIVIDADES</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</si>
  <si>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</si>
  <si>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</si>
  <si>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</si>
  <si>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</si>
  <si>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</si>
  <si>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</si>
  <si>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4to trimestre</t>
  </si>
  <si>
    <t>Reprogramado
4to  trimestre(%)
=programado año - suma ejecutados</t>
  </si>
  <si>
    <t>DIRECCIÓN U OFICINA:</t>
  </si>
  <si>
    <t>PERIODO DE REPORTE:</t>
  </si>
  <si>
    <t>DIRECCIÓN DE PLANEACIÓN INSTITUCIONAL Y CALIDAD
SISTEMA INTEGRADO DE GESTIÓN
CONTROL DOCUMENTAL
REPORTE  PLAN OPERATIVO ANUAL (POA)
Codigo: SDS-PYC-FT-023-V.5</t>
  </si>
  <si>
    <t>Elaborado por: Alvaro Augusto Amado C
Revisado por: Oscar Ramiro Reyes Muñoz
Aprobado por: Sonia Luz Florez Gutierrez</t>
  </si>
  <si>
    <t>EVIDENCIAS PRESENTADAS
(Documento y/o Ruta)</t>
  </si>
  <si>
    <t xml:space="preserve">1.2.1. Ejecutar el plan de monitoreo  a la implementación del Programa de reorganización, rediseño y modernización de la Red Pública - RISS en cada una de las Subredes Integradas de Servicios de Salud. para cada uno de los componentes de la gestión.
</t>
  </si>
  <si>
    <t xml:space="preserve">1.2.2. Realizar la gestión integral de convenios interadministrativos requeridos por las SISS ESE en el marco de la implementación del Modelo AIS, desde la identificación de necesidades hasta la liquidación de dichos convenios en el marco de la supervisión delegada.   </t>
  </si>
  <si>
    <t>2.1.  Realizar seguimiento y evaluación de los servicios ambulatorios (CAPS) en las 4 Subredes Integradas de Servicios de Salud</t>
  </si>
  <si>
    <t>2.1.1. Realizar visitas técnicas y de apoyo a la gestión en las Empresas Sociales del Estado Adscritas a la Secretaría Distrital de Salud para verificar el avance de la implementación de las estrategias formuladas para la consolidación de los CAPS (convenios, acciones o planes de mejora, etc.).</t>
  </si>
  <si>
    <t>2.2. Gestionar la continuidad del  Sistema de agendamiento de citas para los CAPS en las 4 subredes integradas de servicios de salud.</t>
  </si>
  <si>
    <t xml:space="preserve">2.2.1 Hacer seguimiento y retroalimentación a cada una de las SISS ESE frente  a la administración de las agendas de citas para los CAPS en consultas médicas de especialidades básicas, de las cuatro (4) SISS ESE.
</t>
  </si>
  <si>
    <t xml:space="preserve">3.1. Realizar seguimiento y evaluación de los servicios  de urgencias,  hospitalarios y complementarios en las Subredes Integradas de Servicios de Salud. </t>
  </si>
  <si>
    <t>3.1.1. Realizar visitas técnicas y de apoyo a la gestión en las Empresas Sociales del Estado Adscritas a la Secretaría Distrital de Salud para verificar el avance de la implementación de las estrategias formuladas para disminuir a menos del 95% los porcentajes promedio de ocupación de los servicios de urgencias (convenios, acciones o planes de mejora, etc.).</t>
  </si>
  <si>
    <t>4.1. Asesoría y Asistencia  técnica a las Subredes Integradas de Servicios de Salud en la fase de preparación para la postulación de la acreditación.</t>
  </si>
  <si>
    <t>4.1.1. Asesoría y Asistencia  técnica a las Subredes Integradas de Servicios de Salud en la fase de preparación para la postulación de la acreditación y cumplimiento de estándares de habilitación.</t>
  </si>
  <si>
    <t>4.1.2. Seguimiento a la  implementación de estrategias para   fortalecer el ciclo de atención en las Subredes Integradas de Servicios de Salud.</t>
  </si>
  <si>
    <t>5.1. Monitorear el cumplimiento de los estándares de  habilitación  y acreditación  en las Subredes Integradas de Servicios de Salud</t>
  </si>
  <si>
    <t>5.1.1. Implementación de un sistema de mejoramiento continuo de la calidad con énfasis en la seguridad del paciente y la acreditación en salud</t>
  </si>
  <si>
    <t>5.1.2. Monitorear el cumplimiento de los estándares de  habilitación  y acreditación, en el marco de la implementación de estrategias para   fortalecer el ciclo de atención en las Subredes Integradas de Servicios de Salud</t>
  </si>
  <si>
    <t>6.1. Ajuste e implementación del plan de monitoreo y evaluación del Nuevo Modelo de Remuneración</t>
  </si>
  <si>
    <t>6.1.1. Ajustar el Plan de monitoreo y evaluación del  Nuevo Modelo de Remuneración, conforme a los cambios e el comportamiento de variables críticas. (Incluye acciones de socialización de ajustes).</t>
  </si>
  <si>
    <t>6.1.2. Implementar el Plan de Monitoreo y evaluación del modelo en las cuatro (4) Subredes y Capital Salud , a partir de los indicadores contemplados en el Plan de Monitoreo del NMR versión diciembre 2018.</t>
  </si>
  <si>
    <t>6.1.3. Realizar acciones de asesoría y  asistencia técnica en la elaboración y ejecución de planes de mejora continua derivados del resultado de línea de base  Monitoreo de la implementación del Modelo.</t>
  </si>
  <si>
    <t>7.1.  Seguimiento y evaluación Financiera, Técnica y Administrativa a la Operación de la EAGAT</t>
  </si>
  <si>
    <t>7.1.1. Seguimiento y evaluación Financiera, Técnica y Administrativa a la Operación de la EAGAT</t>
  </si>
  <si>
    <t>8.2. Implementar acciones que contribuyan a la política de mejora normativa.</t>
  </si>
  <si>
    <t>Normograma proceso planeación y gestión sectorial actualizado.
Matriz de cumplimiento legal proceso planeación y gestión sectorial actualizado.</t>
  </si>
  <si>
    <t>8.4. Gestionar los Riesgos del Proceso</t>
  </si>
  <si>
    <t>8.5. Gestionar Informe de revisión por la dirección</t>
  </si>
  <si>
    <t>8.6. Analizar la Percepción del Cliente</t>
  </si>
  <si>
    <t>8.7. Gestionar la Mejora Continua de los Procesos.</t>
  </si>
  <si>
    <t xml:space="preserve"> </t>
  </si>
  <si>
    <t>ELABORO</t>
  </si>
  <si>
    <t>Firma</t>
  </si>
  <si>
    <t>Nombre:</t>
  </si>
  <si>
    <t>Carlos Cabrera Ballesteros</t>
  </si>
  <si>
    <t>Cargo:</t>
  </si>
  <si>
    <t>Profesional Especializado
DAEPDSS</t>
  </si>
  <si>
    <t>Fecha</t>
  </si>
  <si>
    <t>RESPONSABLE</t>
  </si>
  <si>
    <t>8.4.1. Actualizar el Mapa de Riesgos</t>
  </si>
  <si>
    <t>8.4.2. Realizar la autoevaluación de riesgos por proceso y de corrupción</t>
  </si>
  <si>
    <t>8.4.3. Elaborar informes resultado de la gestión del riesgo.</t>
  </si>
  <si>
    <t>8.5.1. Diligenciar y remitir la información que se requiere para el informe de revisión por la dirección.</t>
  </si>
  <si>
    <t>8.6.1. Realizar el ejercicio de percepción del cliente del proceso y emitir el informe.</t>
  </si>
  <si>
    <t xml:space="preserve">8.7.1. Gestionar las acciones de mejora registradas en ISOLUCIÓN en las fechas establecidas </t>
  </si>
  <si>
    <t>Profesional especializado: FABIO CORTES CRUZ</t>
  </si>
  <si>
    <t>Profesional: PAOLA DURAN</t>
  </si>
  <si>
    <t>Profesionales Especializados
CARLOS ARIEL RODRIGUEZ
SANDRO GUIO CONTRERAS
ALEXANDER BLANCO</t>
  </si>
  <si>
    <t>Profesional Especializado:
CARLOS CABRERA BALLESTEROS</t>
  </si>
  <si>
    <r>
      <rPr>
        <b/>
        <sz val="11"/>
        <color indexed="8"/>
        <rFont val="Arial"/>
        <family val="2"/>
      </rPr>
      <t>SISTEMA GENERAL DE PARTICIPACIONES-SGP</t>
    </r>
    <r>
      <rPr>
        <sz val="11"/>
        <color indexed="8"/>
        <rFont val="Arial"/>
        <family val="2"/>
      </rPr>
      <t xml:space="preserve">
1-Informe gerencial trimestral sobre conciliación y saneamiento aportes patronales.
2-Matriz de conciliación y saneamiento de aportes patronales SGP con corte al primer trimestre del 2019
3-PDT concertado con las SISS y cronograma para recuperación de saldos no ejecutados SGP
4-Entrega carpetas a DAEPDSS para custodia.
5-Actualización y verificación de soportes de matriz de seguimiento de aportes patronales  SGP vigencia 2019.
6-Adelantar trámites de Resolución 2024-18
</t>
    </r>
    <r>
      <rPr>
        <b/>
        <sz val="11"/>
        <color indexed="8"/>
        <rFont val="Arial"/>
        <family val="2"/>
      </rPr>
      <t>TALENTO HUMANO</t>
    </r>
    <r>
      <rPr>
        <sz val="11"/>
        <color indexed="8"/>
        <rFont val="Arial"/>
        <family val="2"/>
      </rPr>
      <t xml:space="preserve">
1-Consolidación información SIDEAP actualizada de las SISS e informe de estadísticas de personal de planta.
2-Informe consolidado de las 4 SISS en Excel de Enero y Febrero 2019. 
3-Consolidación informes PASIVOCOL de las SISS
4-Liquidación contrato de concurrencia 192/01
5-Informe semestral valor cesantías retroactivas y saldos en Fondos de las SISS
6-Concepto plazas de SSO.
7-Realizar 6 visitas a las SISS
8-Realizar 5 talleres con referentes TH para revisión factores salariales y prestacionales.
9-Seguimiento a convenios asignados.</t>
    </r>
  </si>
  <si>
    <t>Profesionales Especializados
YANETH SANDOVAL SAAVEDRA
YULI NATALI MUÑOZ
LUIS MACHADO</t>
  </si>
  <si>
    <t xml:space="preserve">Profesional Especializado
ALEJANDRA AGUDELO
</t>
  </si>
  <si>
    <t>Porcentaje de cumplimiento  en las actividades programadas para avanzar en   la implementación y evaluación del nuevo esquema de remuneración e incentivos</t>
  </si>
  <si>
    <t>Porcentaje de avance en la implementación del plan de monitoreo y evaluación de la EAGAT</t>
  </si>
  <si>
    <t>Acciones necesarias para el Mantenimiento y Sostenibilidad del Sistema Integrado de Gestión realizadas en el periodo.</t>
  </si>
  <si>
    <t>Medicion del Desarrollo Institucional de la Secretaria Distrital de Salud coordinado.</t>
  </si>
  <si>
    <t xml:space="preserve">Porcentaje de cumplimiento en el cumplimiento del monitoreo y reporte del PAA. </t>
  </si>
  <si>
    <t>Porcentaje de cumplimiento  actividades programadas para el fortalecimiento de la gestión de las Subredes Integradas de Salud.</t>
  </si>
  <si>
    <t>Porcentaje de cumplimiento  actividades programadas para  disminuir la oportunidad en consulta de especialidades basicas.</t>
  </si>
  <si>
    <t>Porcentaje de cumplimiento  Actividades programadas para mantener  la consolidación técnica y operativa de habilitación y acreditación de calidad en las subredes del Distrito.</t>
  </si>
  <si>
    <t>Porcentaje de cumplimiento  Actividades programadas para disminuir la ocupación de los servicios de urgencias en las instituciones adscritas.</t>
  </si>
  <si>
    <t>Porcentaje de cumplimiento  en las actividades programadas para avanzar en   la implementación del plan de monitoreo y evaluación del modelo.</t>
  </si>
  <si>
    <t>Ejecutado I Semestre</t>
  </si>
  <si>
    <t>Avance de la meta I Semestre / Programado Año</t>
  </si>
  <si>
    <t>Indicador</t>
  </si>
  <si>
    <t>Programado
Año (%)</t>
  </si>
  <si>
    <t xml:space="preserve">Programado I Semestre </t>
  </si>
  <si>
    <r>
      <rPr>
        <b/>
        <sz val="12"/>
        <color indexed="8"/>
        <rFont val="Arial"/>
        <family val="2"/>
      </rPr>
      <t>M1_</t>
    </r>
    <r>
      <rPr>
        <sz val="12"/>
        <color indexed="8"/>
        <rFont val="Arial"/>
        <family val="2"/>
      </rPr>
      <t>Realizar seguimiento, monitoreo y evaluación a la implementación de las estrategias formuladas para desarrollar las cuatro Subredes Integradas de Servicios de Salud y consolidar la Red Integrada de Servicios de Salud de Bogotá -RISS . (35%)</t>
    </r>
  </si>
  <si>
    <r>
      <rPr>
        <b/>
        <sz val="12"/>
        <color indexed="8"/>
        <rFont val="Arial"/>
        <family val="2"/>
      </rPr>
      <t>M2_</t>
    </r>
    <r>
      <rPr>
        <sz val="12"/>
        <color indexed="8"/>
        <rFont val="Arial"/>
        <family val="2"/>
      </rPr>
      <t>Realizar seguimiento y evaluación a la implementación de las estrategias formuladas para reducir para 2020 a  cinco (5) días la oportunidad de la atención ambulatoria en consultas médicas de especialidades básicas.(10%)</t>
    </r>
  </si>
  <si>
    <r>
      <rPr>
        <b/>
        <sz val="12"/>
        <color indexed="8"/>
        <rFont val="Arial"/>
        <family val="2"/>
      </rPr>
      <t>M3_</t>
    </r>
    <r>
      <rPr>
        <sz val="12"/>
        <color indexed="8"/>
        <rFont val="Arial"/>
        <family val="2"/>
      </rPr>
      <t>Realizar seguimiento y evaluación a la implementación de las estrategias formuladas para disminuir a menos del 95% los porcentajes promedio de ocupación de los servicios de urgencias en las Subredes integradas de servicos de sallud de Bogotá. (10%)</t>
    </r>
  </si>
  <si>
    <r>
      <rPr>
        <b/>
        <sz val="12"/>
        <color indexed="8"/>
        <rFont val="Arial"/>
        <family val="2"/>
      </rPr>
      <t>M4_</t>
    </r>
    <r>
      <rPr>
        <sz val="12"/>
        <color indexed="8"/>
        <rFont val="Arial"/>
        <family val="2"/>
      </rPr>
      <t>Diseñar y poner en marcha el Plan de Monitoreo y Evaluación del Modelo (Habilitación y acreditación)  que incluya como mínimo la línea de base, los indicadores de proceso, resultado e impacto de carácter técnico y financiero a 2019. (5%)</t>
    </r>
  </si>
  <si>
    <r>
      <rPr>
        <b/>
        <sz val="12"/>
        <color indexed="8"/>
        <rFont val="Arial"/>
        <family val="2"/>
      </rPr>
      <t>M5_</t>
    </r>
    <r>
      <rPr>
        <sz val="12"/>
        <color indexed="8"/>
        <rFont val="Arial"/>
        <family val="2"/>
      </rPr>
      <t>Diseñar y poner en marcha el Plan de Monitoreo y Evaluación del Modelo (Habilitación y acreditación)  que incluya como mínimo la línea de base, los indicadores de proceso, resultado e impacto de carácter técnico y financiero a 2019. (5%)</t>
    </r>
  </si>
  <si>
    <r>
      <rPr>
        <b/>
        <sz val="12"/>
        <color indexed="8"/>
        <rFont val="Arial"/>
        <family val="2"/>
      </rPr>
      <t>M6_</t>
    </r>
    <r>
      <rPr>
        <sz val="12"/>
        <color indexed="8"/>
        <rFont val="Arial"/>
        <family val="2"/>
      </rPr>
      <t>Diseñar y poner en marcha el Plan de Monitoreo y Evaluación del modelo que incluya como mínimo línea de base, los indicadores del proceso, resultado e impacto de carácter técnico y financiero a 2019. (Pago por Incentivos). (5%)</t>
    </r>
  </si>
  <si>
    <r>
      <rPr>
        <b/>
        <sz val="12"/>
        <color indexed="8"/>
        <rFont val="Arial"/>
        <family val="2"/>
      </rPr>
      <t>M7_</t>
    </r>
    <r>
      <rPr>
        <sz val="12"/>
        <color indexed="8"/>
        <rFont val="Arial"/>
        <family val="2"/>
      </rPr>
      <t>Realizar seguimiento, monitoreo y evaluación a la operación de EAGAT. (10%)</t>
    </r>
  </si>
  <si>
    <r>
      <rPr>
        <b/>
        <sz val="12"/>
        <color indexed="8"/>
        <rFont val="Arial"/>
        <family val="2"/>
      </rPr>
      <t>M8_</t>
    </r>
    <r>
      <rPr>
        <sz val="12"/>
        <color indexed="8"/>
        <rFont val="Arial"/>
        <family val="2"/>
      </rPr>
      <t>Realizar las acciones necesarias para el Mantenimiento y Sostenibilidad del Sistema Integrado de Gestión. (7%)</t>
    </r>
  </si>
  <si>
    <r>
      <rPr>
        <b/>
        <sz val="12"/>
        <color indexed="8"/>
        <rFont val="Arial"/>
        <family val="2"/>
      </rPr>
      <t>M9_</t>
    </r>
    <r>
      <rPr>
        <sz val="12"/>
        <color indexed="8"/>
        <rFont val="Arial"/>
        <family val="2"/>
      </rPr>
      <t>Liderar la Medicion del Desarrollo Institucional de la Secretaria Distrital de Salud. (3%)</t>
    </r>
  </si>
  <si>
    <r>
      <rPr>
        <b/>
        <sz val="12"/>
        <color indexed="8"/>
        <rFont val="Arial"/>
        <family val="2"/>
      </rPr>
      <t>M10_</t>
    </r>
    <r>
      <rPr>
        <sz val="12"/>
        <color indexed="8"/>
        <rFont val="Arial"/>
        <family val="2"/>
      </rPr>
      <t>Monitorear el cumplimiento del plan anual de adquisiciones -PAA  del Proyecto 1189.(10%).</t>
    </r>
  </si>
  <si>
    <t>Cumplimiento
Ejecutado / Programado
I Semestre</t>
  </si>
  <si>
    <t>% Ejecución I Trimestre</t>
  </si>
  <si>
    <t>% Ejecución II Trimestre</t>
  </si>
  <si>
    <t xml:space="preserve">Profesionales  especializados:
ESPERANZA QUEVEDO /
CARLOS CABRERA BALLESTEROS
</t>
  </si>
  <si>
    <t>Profesional Especializado:
FERNANDO BELTRAN</t>
  </si>
  <si>
    <t>Profesionales Especializados
JOSE VICENTE</t>
  </si>
  <si>
    <t>Programado 3 trimestre</t>
  </si>
  <si>
    <t xml:space="preserve">Profesional Especializado
ANDREA ARCOS FLECHAS
LUIS JAIME NIZO
</t>
  </si>
  <si>
    <t>Elaborado por: Alvaro Augusto Amado Camacho
Revisado por: Oscar Ramiro Reyes Muñoz
Aprobado por: Sonia Luz Florez Gutierrez</t>
  </si>
  <si>
    <t xml:space="preserve">Profesional  especializado: 
FERNANDO BELTRAN ORDOÑEZ
</t>
  </si>
  <si>
    <t>Elaborado por: Álvaro Augusto Amado Camacho
Revisado por: Oscar Ramiro Reyes Muñoz
Aprobado por: Sonia luz Florez Gutiérrez</t>
  </si>
  <si>
    <t>Programado año 2020</t>
  </si>
  <si>
    <t>Ejecutado año 2020</t>
  </si>
  <si>
    <t xml:space="preserve">Profesional Especializado:
CARLOS CABRERA BALLESTEROS
</t>
  </si>
  <si>
    <t>8. Realizar las acciones necesarias para el Mantenimiento y Sostenibilidad del Sistema de Gestión de la SDS. (15%)</t>
  </si>
  <si>
    <t>8.1 Gestionar la Documentación del Sistema de Gestión de la SDS</t>
  </si>
  <si>
    <t>8.1.1. Actualizar la gestión documental del proceso</t>
  </si>
  <si>
    <t>8.3.2. Realizar y remitir el Reporte del PGDI</t>
  </si>
  <si>
    <t>8.3.3. Elaborar y remitir el Informe de Gestión del PGDI</t>
  </si>
  <si>
    <t>Formular el PGDI de la DAEPDSS
Realizar el reporte del PGDI de la DAEPDSS reportado a DPIyC.
Elaborar informe de la PGDI de la DAEPDSS reportados a DPIyC.</t>
  </si>
  <si>
    <t>Documentos remitidos para cumplimiento del componente  de acuerdo a los lineamientos y solicitud de la Dirección de Planeación Institucional y Calidad</t>
  </si>
  <si>
    <t>Seguimiento y gestión a planes de mejora solicitados a la DAEPDSS.</t>
  </si>
  <si>
    <t>1.1.1. Realizar seguimiento a la implementación de  las buenas practicas establecidas para el desarrollo de las  Cuatro (4) Subredes Integradas de Servicios de Salud</t>
  </si>
  <si>
    <t>1.1.3. Asesoría y validación metodológica de los proyectos de inversión de las SISS.</t>
  </si>
  <si>
    <t>1.1.4. Monitoreo y evaluación a la operación de la red integrada de servicios de salud de Bogotá -RISS,  en  las Cuatro (4) Subredes Integradas de Servicios de Salud - Componente estratégico y administrativo</t>
  </si>
  <si>
    <t>1.1.5. Monitoreo y evaluación a la operación de la red integrada de servicios de salud de Bogotá -RISS,  en  las Cuatro (4) Subredes Integradas de Servicios de Salud - Componente financiero</t>
  </si>
  <si>
    <t>1.1.6. Monitoreo y evaluación a la operación de la red integrada de servicios de salud de Bogotá -RISS,  en  las Cuatro (4) Subredes Integradas de Servicios de Salud - Componente presupuestal.</t>
  </si>
  <si>
    <t>1.1.7. Monitoreo y evaluación a la operación de la red integrada de servicios de salud de Bogotá -RISS,  en  las Cuatro (4) Subredes Integradas de Servicios de Salud - Componente costos.</t>
  </si>
  <si>
    <t>1.1.8. Monitoreo y evaluación a la operación de la red integrada de servicios de salud de Bogotá -RISS,  en  las Cuatro (4) Subredes Integradas de Servicios de Salud - Componente jurídico.</t>
  </si>
  <si>
    <t>1.1.9. Monitoreo y evaluación a la operación de la red integrada de servicios de salud de Bogotá -RISS,  en  las Cuatro (4) Subredes Integradas de Servicios de Salud - Componente talento humano.</t>
  </si>
  <si>
    <t>1.1.10. Articular con la oficina de Comunicaciones de la SDS el despliegue de los logros y avances de las Subredes asociadas a la implementación del Modelo AIS y la consolidación de la RISS.</t>
  </si>
  <si>
    <t>* Reporte de información de logros y avances en la implementación del modelo de atención  con trazabilidad trimestral a la Oficina de Comunicaciones.</t>
  </si>
  <si>
    <t>1.1.11. Elaborar estudios previos para la contratación de un estudio de cargas laborales en las 4 SISS  ESE</t>
  </si>
  <si>
    <t xml:space="preserve">EQUIPO ASISTENCIAL
</t>
  </si>
  <si>
    <r>
      <rPr>
        <b/>
        <sz val="11"/>
        <color indexed="8"/>
        <rFont val="Arial"/>
        <family val="2"/>
      </rPr>
      <t xml:space="preserve">COMPONENTE DE ASISTENCIAL Implementación Modelo de Atención - PASE a la Equidad.
</t>
    </r>
    <r>
      <rPr>
        <sz val="11"/>
        <color indexed="8"/>
        <rFont val="Arial"/>
        <family val="2"/>
      </rPr>
      <t xml:space="preserve">
- Informe consolidado de la gestión Asistencial en las 4 SISS
- Informes o actas de visita del componente asistencial
- Seguimiento a acciones o planes de mejora resultado de las visitas del componente asistencial. (cuando aplique)
Un (1) informe trimestral.
- Participación en la formulación del Plan Territorial de Salud y Plan de Desarrollo Distrital con la inclusión del componente asistencial a desarrollar por las 4 SISS</t>
    </r>
    <r>
      <rPr>
        <sz val="11"/>
        <color indexed="8"/>
        <rFont val="Arial"/>
        <family val="2"/>
      </rPr>
      <t>.</t>
    </r>
  </si>
  <si>
    <t>3.2.1  Realizar visitas de apoyo técnico  a la gestión en las Empresas Sociales del Estado Adscritas a la Secretaría Distrital de Salud para verificar el avance de la implementación de la AMED  en las 4 SISS.</t>
  </si>
  <si>
    <t>3.2.2 Realizar visitas de apoyo técnico  a la gestión en las Empresas Sociales del Estado Adscritas a la Secretaría Distrital de Salud para el diseño e implementación progresiva de la implementación de los servicios integrales para la mujer en las 4 SISS.</t>
  </si>
  <si>
    <t>Ejecutado Vs Programado 2020 (%)</t>
  </si>
  <si>
    <t>1.1. Realizar seguimiento, monitoreo y evaluación a la operación de la Red Integrada de Servicios de Salud de Bogotá -RISS,  en  las Cuatro (4) Subredes Integradas de Servicios de Salud.</t>
  </si>
  <si>
    <t>1.2. Monitorear la implementación del Modelo de Atención Integral en Salud, en las Subredes Integradas de Servicios de Salud.</t>
  </si>
  <si>
    <t>1. Realizar seguimiento, monitoreo y evaluación a la implementación de las estrategias formuladas para desarrollar las cuatro Subredes Integradas de Servicios de Salud y consolidar la Red Integrada de Servicios de Salud de Bogotá -RISS .</t>
  </si>
  <si>
    <t>2. Realizar seguimiento y evaluación a la implementación de las estrategias formuladas para reducir para 2020 a  cinco (5) días la oportunidad de la atención ambulatoria en consultas médicas de especialidades básicas.</t>
  </si>
  <si>
    <t>3. Realizar seguimiento y evaluación a la implementación de las estrategias formuladas para disminuir a menos del 95% los porcentajes promedio de ocupación de los servicios de urgencias en las Subredes integradas de servicios de salud de Bogotá.</t>
  </si>
  <si>
    <t>4. Diseñar  y poner  en    operación  completa  y consolidada  la estructura  técnica  y operativa de habilitación y acreditación de calidad al finalizar el 2020.</t>
  </si>
  <si>
    <t>5. Diseñar y poner en marcha el Plan de Monitoreo y Evaluación del Modelo (Habilitación y acreditación)  que incluya como mínimo la línea de base, los indicadores de proceso, resultado e impacto de carácter técnico y financiero a 2020.</t>
  </si>
  <si>
    <t>6. Diseñar y poner en marcha el  del  Plan de Monitoreo y Evaluación del modelo que incluya como mínimo línea de base, los indicadores del proceso, resultado e impacto de carácter técnico y financiero a 2020. (Pago por Incentivos).</t>
  </si>
  <si>
    <t>Ponderación</t>
  </si>
  <si>
    <t>Programado
1er trimestre</t>
  </si>
  <si>
    <t>Programado Año 2020</t>
  </si>
  <si>
    <t>Incluir link a Hoja de Vida]</t>
  </si>
  <si>
    <t>Programado 1er Trimestre</t>
  </si>
  <si>
    <t>Programado 2° Trimestre</t>
  </si>
  <si>
    <t>Programado 3er Trimestre</t>
  </si>
  <si>
    <t>PRODUCTOS Y/O SERVICIOS</t>
  </si>
  <si>
    <t>Programado %</t>
  </si>
  <si>
    <t>8.8.1. Participar en las actividades para renovación de la certificación del SGC de la SDS.</t>
  </si>
  <si>
    <t>9.1.1. Remitir oportunamente los documentos soporte en cumplimiento al TAIP - ITEP. ITB- (Tener en cuenta los tiempos establecidos en la normatividad vigente, así como los definidos en el plan de trabajo)</t>
  </si>
  <si>
    <t>8.3.1. Formular el PGDI de la DAEPDSS</t>
  </si>
  <si>
    <t>1.1.2. Monitoreo a la gestión para implementar proyectos estratégicos de las SISS con el apoyo de la EAGAT.</t>
  </si>
  <si>
    <t>Implementar un modelo de prestación de servicios de salud a través de un esquema integrado de redes especializadas, la habilitación y acreditación de su oferta de servicios de salud, así como la gestión de sus servicios. (2)</t>
  </si>
  <si>
    <t>Fortalecer los procesos que soporten la gestión misional y estratégica de la entidad, mediante acciones que promuevan la administración transparente de los recursos, la gestión institucional, el ejercicio de la gobernanza y la corresponsabilidad social en salud. (5)</t>
  </si>
  <si>
    <t>3.2. Realizar seguimiento y evaluación a la implementación de estrategias complementarias al modelo atención integral en salud AMED - RUTA DE LA SALUD en las 4 SISS.</t>
  </si>
  <si>
    <t>3.2.3  Realizar visitas de apoyo técnico  a la gestión en las Empresas Sociales del Estado Adscritas a la Secretaría Distrital de Salud para verificar el avance de la implementación de la estrategia RUTA DE LA SALUD en las 4 SISS.</t>
  </si>
  <si>
    <t>EQUIPO ASISTENCIAL:
Dra. ALEJANDRA AGUDELO
Dra. DIANA LARRAÑAGA
Dra. MARY LUZ PÁEZ
Dra. MARTHA APONTE
Dr.   MAURICIO ALARCÓN
Dr.   RAFAEL MIRANDA
Dr.   JOSE VICENTE GUZMÁN</t>
  </si>
  <si>
    <t>Profesionales Especializados
MARY LUZ PÁEZ
MAURICIO ALARCÓN</t>
  </si>
  <si>
    <r>
      <rPr>
        <b/>
        <sz val="12"/>
        <color indexed="8"/>
        <rFont val="Arial"/>
        <family val="2"/>
      </rPr>
      <t xml:space="preserve">M7 </t>
    </r>
    <r>
      <rPr>
        <sz val="12"/>
        <color indexed="8"/>
        <rFont val="Arial"/>
        <family val="2"/>
      </rPr>
      <t xml:space="preserve">Realizar seguimiento, monitoreo y evaluación a la operación de EAGAT. </t>
    </r>
  </si>
  <si>
    <r>
      <rPr>
        <b/>
        <sz val="12"/>
        <color indexed="8"/>
        <rFont val="Arial"/>
        <family val="2"/>
      </rPr>
      <t xml:space="preserve">M6 </t>
    </r>
    <r>
      <rPr>
        <sz val="12"/>
        <color indexed="8"/>
        <rFont val="Arial"/>
        <family val="2"/>
      </rPr>
      <t>Diseñar y poner en marcha el  del  Plan de Monitoreo y Evaluación del modelo que incluya como mínimo línea de base, los indicadores del proceso, resultado e impacto de carácter técnico y financiero a 2020. (Pago por Incentivos).</t>
    </r>
  </si>
  <si>
    <r>
      <rPr>
        <b/>
        <sz val="12"/>
        <color indexed="8"/>
        <rFont val="Arial"/>
        <family val="2"/>
      </rPr>
      <t xml:space="preserve">M5 </t>
    </r>
    <r>
      <rPr>
        <sz val="12"/>
        <color indexed="8"/>
        <rFont val="Arial"/>
        <family val="2"/>
      </rPr>
      <t>Diseñar y poner en marcha el Plan de Monitoreo y Evaluación del Modelo (Habilitación y acreditación)  que incluya como mínimo la línea de base, los indicadores de proceso, resultado e impacto de carácter técnico y financiero a 2020.</t>
    </r>
  </si>
  <si>
    <r>
      <rPr>
        <b/>
        <sz val="12"/>
        <color indexed="8"/>
        <rFont val="Arial"/>
        <family val="2"/>
      </rPr>
      <t xml:space="preserve">M4 </t>
    </r>
    <r>
      <rPr>
        <sz val="12"/>
        <color indexed="8"/>
        <rFont val="Arial"/>
        <family val="2"/>
      </rPr>
      <t>Diseñar  y poner  en    operación  completa  y consolidada  la estructura  técnica  y operativa de habilitación y acreditación de calidad al finalizar el 2020.</t>
    </r>
  </si>
  <si>
    <r>
      <rPr>
        <b/>
        <sz val="12"/>
        <color indexed="8"/>
        <rFont val="Arial"/>
        <family val="2"/>
      </rPr>
      <t xml:space="preserve">M3 </t>
    </r>
    <r>
      <rPr>
        <sz val="12"/>
        <color indexed="8"/>
        <rFont val="Arial"/>
        <family val="2"/>
      </rPr>
      <t>Realizar seguimiento y evaluación a la implementación de las estrategias formuladas para disminuir a menos del 95% los porcentajes promedio de ocupación de los servicios de urgencias en las Subredes integradas de servicios de salud de Bogotá.</t>
    </r>
  </si>
  <si>
    <r>
      <rPr>
        <b/>
        <sz val="12"/>
        <color indexed="8"/>
        <rFont val="Arial"/>
        <family val="2"/>
      </rPr>
      <t xml:space="preserve">M2 </t>
    </r>
    <r>
      <rPr>
        <sz val="12"/>
        <color indexed="8"/>
        <rFont val="Arial"/>
        <family val="2"/>
      </rPr>
      <t>Realizar seguimiento y evaluación a la implementación de las estrategias formuladas para reducir para 2020 a  cinco (5) días la oportunidad de la atención ambulatoria en consultas médicas de especialidades básicas.</t>
    </r>
  </si>
  <si>
    <r>
      <rPr>
        <b/>
        <sz val="12"/>
        <color indexed="8"/>
        <rFont val="Arial"/>
        <family val="2"/>
      </rPr>
      <t xml:space="preserve">M1 </t>
    </r>
    <r>
      <rPr>
        <sz val="12"/>
        <color indexed="8"/>
        <rFont val="Arial"/>
        <family val="2"/>
      </rPr>
      <t>Realizar seguimiento, monitoreo y evaluación a la implementación de las estrategias formuladas para desarrollar las cuatro Subredes Integradas de Servicios de Salud y consolidar la Red Integrada de Servicios de Salud de Bogotá -RISS .</t>
    </r>
  </si>
  <si>
    <t>DIRECCIÓN DE PLANEACIÓN INSTITUCIONAL Y CALIDAD
SISTEMA INTEGRADO DE GESTIÓN
CONTROL DOCUMENTAL
FORMULACIÓN PLAN OPERATIVO DE GESTIÓN Y DESEMPEÑO
Código: SDS-PYC-FT-19 V.12</t>
  </si>
  <si>
    <t>OBJETIVO ESTRATÉGICO</t>
  </si>
  <si>
    <t>Ejecutado
2do trimestre(%)</t>
  </si>
  <si>
    <r>
      <rPr>
        <b/>
        <sz val="11"/>
        <color indexed="8"/>
        <rFont val="Arial"/>
        <family val="2"/>
      </rPr>
      <t>COMPONENTE ADMINISTRATIVO - Gestión Administrativa Entidades</t>
    </r>
    <r>
      <rPr>
        <sz val="11"/>
        <color indexed="8"/>
        <rFont val="Arial"/>
        <family val="2"/>
      </rPr>
      <t xml:space="preserve">
* Informes de avance en la implementación de las buenas prácticas en las </t>
    </r>
    <r>
      <rPr>
        <sz val="11"/>
        <color indexed="8"/>
        <rFont val="Arial"/>
        <family val="2"/>
      </rPr>
      <t xml:space="preserve"> Subredes Integradas de Servicios de Salud ESE.
Un (1) informe trimestral.</t>
    </r>
  </si>
  <si>
    <r>
      <rPr>
        <b/>
        <sz val="11"/>
        <color indexed="8"/>
        <rFont val="Arial"/>
        <family val="2"/>
      </rPr>
      <t xml:space="preserve">COMPONENTE FINANCIERO - Nuevo Modelo de Remuneración (NMR)
</t>
    </r>
    <r>
      <rPr>
        <sz val="11"/>
        <color indexed="8"/>
        <rFont val="Arial"/>
        <family val="2"/>
      </rPr>
      <t xml:space="preserve">
- Documento de análisis de los indicadores del plan de monitoreo, seguimiento y evaluación trimestral, socializado a las partes.</t>
    </r>
  </si>
  <si>
    <t>Mapa de Riesgos Actualizado
Autoevaluación de riesgos y controles
Informe de Gestión del Riesgo</t>
  </si>
  <si>
    <r>
      <rPr>
        <b/>
        <sz val="12"/>
        <color indexed="8"/>
        <rFont val="Arial"/>
        <family val="2"/>
      </rPr>
      <t xml:space="preserve">M8 </t>
    </r>
    <r>
      <rPr>
        <sz val="12"/>
        <color indexed="8"/>
        <rFont val="Arial"/>
        <family val="2"/>
      </rPr>
      <t>Realizar las acciones necesarias para el Mantenimiento y Sostenibilidad del Sistema de Gestión de la SDS.</t>
    </r>
  </si>
  <si>
    <r>
      <rPr>
        <b/>
        <sz val="12"/>
        <color indexed="8"/>
        <rFont val="Arial"/>
        <family val="2"/>
      </rPr>
      <t xml:space="preserve">M9 </t>
    </r>
    <r>
      <rPr>
        <sz val="12"/>
        <color indexed="8"/>
        <rFont val="Arial"/>
        <family val="2"/>
      </rPr>
      <t>Realizar acciones para el desarrollo de los componentes de Transparencia, acceso a la información y lucha contra la corrupción</t>
    </r>
  </si>
  <si>
    <t>9. Realizar acciones para el desarrollo de los componentes de Transparencia, acceso a la información y lucha contra la corrupción</t>
  </si>
  <si>
    <r>
      <t xml:space="preserve">Profesionales  especializados: 
</t>
    </r>
    <r>
      <rPr>
        <sz val="11"/>
        <color indexed="10"/>
        <rFont val="Arial"/>
        <family val="2"/>
      </rPr>
      <t>BIBIAN GÓMEZ -</t>
    </r>
    <r>
      <rPr>
        <sz val="11"/>
        <rFont val="Arial"/>
        <family val="2"/>
      </rPr>
      <t xml:space="preserve"> </t>
    </r>
    <r>
      <rPr>
        <sz val="11"/>
        <color indexed="10"/>
        <rFont val="Arial"/>
        <family val="2"/>
      </rPr>
      <t>Referente SISS Norte, Consolidación y elaboración informes de Revisoría Fiscal, Control Interno y Contraloría de Bogotá. Seguimiento a Planes de mejoramiento.</t>
    </r>
    <r>
      <rPr>
        <sz val="11"/>
        <rFont val="Arial"/>
        <family val="2"/>
      </rPr>
      <t xml:space="preserve">
DIANA VARGAS -</t>
    </r>
    <r>
      <rPr>
        <sz val="11"/>
        <color indexed="10"/>
        <rFont val="Arial"/>
        <family val="2"/>
      </rPr>
      <t xml:space="preserve"> Referente SISS Sur Occidente, Validación SIHO y EAGAT</t>
    </r>
    <r>
      <rPr>
        <sz val="11"/>
        <rFont val="Arial"/>
        <family val="2"/>
      </rPr>
      <t xml:space="preserve">
DIANA SA</t>
    </r>
    <r>
      <rPr>
        <sz val="11"/>
        <color indexed="10"/>
        <rFont val="Arial"/>
        <family val="2"/>
      </rPr>
      <t>A</t>
    </r>
    <r>
      <rPr>
        <sz val="11"/>
        <rFont val="Arial"/>
        <family val="2"/>
      </rPr>
      <t xml:space="preserve">VEDRA - </t>
    </r>
    <r>
      <rPr>
        <sz val="11"/>
        <color indexed="10"/>
        <rFont val="Arial"/>
        <family val="2"/>
      </rPr>
      <t>Referente SISS Centro Oriente y EPS Capital Salud</t>
    </r>
    <r>
      <rPr>
        <sz val="11"/>
        <rFont val="Arial"/>
        <family val="2"/>
      </rPr>
      <t xml:space="preserve">
MARCELA POLANIA - </t>
    </r>
    <r>
      <rPr>
        <sz val="11"/>
        <color indexed="10"/>
        <rFont val="Arial"/>
        <family val="2"/>
      </rPr>
      <t xml:space="preserve">Referente SISS Sur e IDCBIS
</t>
    </r>
  </si>
  <si>
    <t>Profesionales Especializados
MAURICIO JIMÉNEZ
MARIA DEL PILAR GARZÓN CUERVO</t>
  </si>
  <si>
    <t>* Estudios previos para la contratación de un estudio de cargas laborales
* Gestión para la contratación del estudio de cargas laborales en  las SISS</t>
  </si>
  <si>
    <r>
      <rPr>
        <b/>
        <sz val="11"/>
        <color indexed="8"/>
        <rFont val="Arial"/>
        <family val="2"/>
      </rPr>
      <t xml:space="preserve">COMPONENTE GESTIÓN INTERNA
</t>
    </r>
    <r>
      <rPr>
        <sz val="11"/>
        <color indexed="8"/>
        <rFont val="Arial"/>
        <family val="2"/>
      </rPr>
      <t xml:space="preserve">
- Matriz de control y gestión de convenios actualizada.
- Informe consolidado del estado de la ejecución de  los convenios suscritos entre el FFDS y las SISS con Supervisión a cargo a la DAEPDSS. 
- Documento de seguimiento a la ejecución financiera de los  convenios suscritos entre el FFDS y las SISS con cargo a la DAEPDSS.   
(Trimestral)</t>
    </r>
  </si>
  <si>
    <t>1.3. Monitorear  el avance en la implementación de las Rutas Integrales de Atención en Salud - RIAS  priorizadas y mantener el programa Ruta Saludable</t>
  </si>
  <si>
    <r>
      <rPr>
        <b/>
        <sz val="11"/>
        <color indexed="8"/>
        <rFont val="Arial"/>
        <family val="2"/>
      </rPr>
      <t>COMPONENTE FINANCIERO - Nuevo Modelo de Remuneración (NMR)</t>
    </r>
    <r>
      <rPr>
        <sz val="11"/>
        <color indexed="8"/>
        <rFont val="Arial"/>
        <family val="2"/>
      </rPr>
      <t xml:space="preserve">
- Documento de correcciones al NMR con seguimiento periódico una vez sea acordado por las partes.</t>
    </r>
    <r>
      <rPr>
        <sz val="11"/>
        <color indexed="8"/>
        <rFont val="Arial"/>
        <family val="2"/>
      </rPr>
      <t xml:space="preserve"> (cuando aplique)</t>
    </r>
  </si>
  <si>
    <r>
      <t xml:space="preserve">COMPONENTE FINANCIERO - Nuevo Modelo de Remuneración (NMR)
</t>
    </r>
    <r>
      <rPr>
        <sz val="11"/>
        <color indexed="8"/>
        <rFont val="Arial"/>
        <family val="2"/>
      </rPr>
      <t>- Actas, presentaciones y/o correos de asesorías y asistencias técnicas brindadas a las partes en el desarrollo de planes de mejora continua.</t>
    </r>
  </si>
  <si>
    <t xml:space="preserve">7 Realizar seguimiento, monitoreo y evaluación a la operación de EAGAT. </t>
  </si>
  <si>
    <t>Documentos sistemas integrados de gestión Daepdss actualizados y cargados al aplicativo ISOLUCIÓN.</t>
  </si>
  <si>
    <t>8.2.1. Remitir información para actualización de la normatividad</t>
  </si>
  <si>
    <t>Profesionales Especializados:
PAOLA ANDREA GÓMEZ
LUIS JAIME HERNANDEZ NIZO</t>
  </si>
  <si>
    <t>8.3. Gestionar  y monitorear  el desempeño de los procesos.</t>
  </si>
  <si>
    <t>Envío de la información solicitada para el informe de revisión por la dirección, correos electrónicos, entre otros.</t>
  </si>
  <si>
    <t>Actas de reunión,  correos electrónicos, tablero de control entre otros.
Informe del ejercicio de percepción del cliente del proceso.</t>
  </si>
  <si>
    <t>listados de asistencia, actas.</t>
  </si>
  <si>
    <t>Gestionar y monitorear los componentes del Plan Anticorrupción y Atención al Ciudadano y Cumplimiento de los requisitos establecidos en el Índice de Transparencia de las Entidades Publicas (ITEP) en la SDS. (Si aplica) y los estándares de publicación y divulgación de la información de transparencia y acceso a la información pública (TAIP).</t>
  </si>
  <si>
    <t>Programado 4° Trimestre</t>
  </si>
  <si>
    <t>ANÁLISIS DE LA META</t>
  </si>
  <si>
    <t>Profesionales Especializados:
ASTRID QUINTERO
MIREYA NUÑEZ
MARISOL VILLAMARIN
FRANCISO PÁEZ
EDWARD LORENZO</t>
  </si>
  <si>
    <t>Profesionales Especializados:
ASTRID QUINTERO
FRANCISO PÁEZ
EDWAR PÁEZ</t>
  </si>
  <si>
    <t>1.3.1. Implementación de las rutas integrales de atención - RIAS priorizadas en las Cuatro (4) Subredes Integradas de Servicios de Salud.
RIAS A IMPLEMENTAR: 
Materno perinatal e infantil: Martha P Aponte
CCVM: Diana Larrañaga
Enfermedades respiratorias: Diana Larrañaga
Enfermedades Infecciosas respiratorias: Diana Larrañaga
Cáncer: Diana Buitrago
Lesiones Trauma y Violencias (URG): Diana Buitrago
Salud Mental, Trastornos del comportamiento y SPA: Liliana Serrano y Rafael.</t>
  </si>
  <si>
    <t>1.3.2. Seguimiento a la Implementación de las rutas integrales de atención en salud - RIAS  priorizadas y el programa Ruta Saludable.
RIAS A IMPLEMENTAR: 
Materno perinatal e infantil: Martha P Aponte
CCVM: Diana Larrañaga
Enfermedades respiratorias: Diana Larrañaga
Enfermedades Infecciosas respiratorias: Diana Larrañaga
Cáncer: Diana Buitrago
Lesiones Trauma y Violencias (URG): Diana Buitrago
Salud Mental, Trastornos del comportamiento y SPA: Liliana Serrano y Rafael.</t>
  </si>
  <si>
    <r>
      <rPr>
        <b/>
        <sz val="11"/>
        <color indexed="8"/>
        <rFont val="Arial"/>
        <family val="2"/>
      </rPr>
      <t xml:space="preserve">COMPONENTE DE ASISTENCIAL - Implementación Modelo de Atención y RIAS - PASE a la Equidad.
</t>
    </r>
    <r>
      <rPr>
        <sz val="11"/>
        <color indexed="8"/>
        <rFont val="Arial"/>
        <family val="2"/>
      </rPr>
      <t xml:space="preserve">
Informe consolidado de la gestión Asistencial en las 4 SISS, capítulo CAPS: 
- Producción Componente primario del modelo y cumplimiento de portafolio CAPS.
- Documentos evidencia del seguimiento a la Supervisión de los Convenios suscritos con las 4 SISS para el fortalecimiento de los CAPS. (cuando aplique)
- Informes o actas de visita a los CAPS efectuados durante el periodo
- Seguimiento a acciones o planes de mejora resultado de las visitas a CAPS. (cuando aplique)
(Trimestral)</t>
    </r>
  </si>
  <si>
    <t>COMPONENTE DE ASISTENCIAL - Implementación Modelo de Atención y RIAS - PASE a la Equidad.
* Informe consolidado de la gestión Asistencial en las 4 SISS, capítulo CALL CENTER: 
- Seguimiento a la oportunidad de la atención ambulatoria en las especialidades básicas de las 4 SISS ESE.
- Monitoreo de la implementación y mantenimiento del  CALL CENTER según lo establecido en convenio interadministrativo suscrito  con las 4 SISS.
- Visitas de seguimiento a la operación del CALL CENTER
- Seguimiento a acciones o planes de mejora resultado del seguimiento al proceso (cuando aplique)
(Trimestral)</t>
  </si>
  <si>
    <r>
      <rPr>
        <b/>
        <sz val="11"/>
        <color indexed="8"/>
        <rFont val="Arial"/>
        <family val="2"/>
      </rPr>
      <t xml:space="preserve">COMPONENTE DE ASISTENCIAL - Implementación Modelo de Atención y RIAS - PASE a la Equidad.
</t>
    </r>
    <r>
      <rPr>
        <sz val="11"/>
        <color indexed="8"/>
        <rFont val="Arial"/>
        <family val="2"/>
      </rPr>
      <t xml:space="preserve">
* Informe consolidado de la gestión Asistencial en las 4 SISS, capítulo URGENCIAS: 
- Trazabilidad de la oportunidad de la atención en los servicios de urgencias en las 4 SISS ESE.
- Supervisión de los convenios suscritos con las ESE para el fortalecimiento de los servicios de urgencias. (cuando aplique)
- Informes o actas de visita del componente asistencial a los servicios de URGENCIAS programados y efectuados durante el periodo
- Seguimiento a acciones o planes de mejora resultado del seguimiento al proceso (cuando aplique)
(Trimestral)
(Trimestral)</t>
    </r>
  </si>
  <si>
    <t>COMPONENTE DE ASISTENCIAL - Implementación Modelo de Atención y RIAS - PASE a la Equidad.
* Informe consolidado de la gestión Asistencial en las 4 SISS, capítulo:  ESTRATEGIAS:
- Informe del estado de la estrategia AMED en las ESE 
- Documentos evidencia del seguimiento a la Supervisión del o los convenios suscritos con las ESE - estrategia AMED (cuando aplique)
- Actas de visita a las ESE donde se evidencia el seguimiento  y evaluación a la implementación a la AMED.
- Seguimiento a acciones o planes de mejora resultado del seguimiento al proceso (cuando aplique)
(Trimestral)</t>
  </si>
  <si>
    <r>
      <rPr>
        <b/>
        <sz val="11"/>
        <color indexed="8"/>
        <rFont val="Arial"/>
        <family val="2"/>
      </rPr>
      <t>COMPONENTE DE ASISTENCIAL - Implementación Modelo de Atención y RIAS - PASE a la Equidad.</t>
    </r>
    <r>
      <rPr>
        <sz val="11"/>
        <color indexed="8"/>
        <rFont val="Arial"/>
        <family val="2"/>
      </rPr>
      <t xml:space="preserve">
- Diseño de la propuesta servicios integrales para la mujer.
- Gestión para la implementación de los servicios integrales para la mujer.
- Informes o actas de visita a las ESE a las USS propuestas por las SISS para la implementación de los servicios integrales para la mujer.
- Apoyo técnico a la implementación progresiva de  los servicios integrales para la mujer
(Trimestral)</t>
    </r>
  </si>
  <si>
    <r>
      <rPr>
        <b/>
        <sz val="11"/>
        <color indexed="8"/>
        <rFont val="Arial"/>
        <family val="2"/>
      </rPr>
      <t>COMPONENTE DE ASISTENCIAL - Implementación Modelo de Atención y RIAS - PASE a la Equidad.</t>
    </r>
    <r>
      <rPr>
        <sz val="11"/>
        <color indexed="8"/>
        <rFont val="Arial"/>
        <family val="2"/>
      </rPr>
      <t xml:space="preserve">
* Informe consolidado de la gestión Asistencial en las 4 SISS, capítulo:  ESTRATEGIAS:
- Informe de seguimiento y evaluación de  resultados en las ESE de la estrategia Ruta de la Salud.
- Documentos evidencia del seguimiento a la Supervisión del o los convenios suscritos con las ESE -  estrategia Ruta de la Salud. (cuando aplique)
- Informes o actas de visita a las ESE respecto a la  estrategia Ruta de la Salud. programados y efectuados durante el periodo
- Seguimiento a acciones o planes de mejora resultado del seguimiento al proceso (cuando aplique)
(Trimestral)</t>
    </r>
  </si>
  <si>
    <t>COMPONENTE DE ASISTENCIAL - Calidad.
- Informe consolidado de la gestión Asistencial en las 4 SISS, capítulo:  Acreditación
- Informe de avance para la Acreditación de las USS de las 4 SISS .
- Montero al plan de trabajo diseñado para avanzar en la Acreditación de USS.
- Informes de supervisión de los convenios suscritos con las ESE - para la Acreditación  (cuando aplique)
(Trimestral)
- Informes o actas de visita a las ESE de apoyo técnico a las ESE para el proceso de Acreditación.
- Seguimiento a acciones o planes de mejora resultado del seguimiento al proceso (cuando aplique)
(Trimestral)</t>
  </si>
  <si>
    <r>
      <rPr>
        <b/>
        <sz val="11"/>
        <color indexed="8"/>
        <rFont val="Arial"/>
        <family val="2"/>
      </rPr>
      <t>COMPONENTE DE ASISTENCIAL - Calidad.</t>
    </r>
    <r>
      <rPr>
        <sz val="11"/>
        <color indexed="8"/>
        <rFont val="Arial"/>
        <family val="2"/>
      </rPr>
      <t xml:space="preserve">
- Informe consolidado de la gestión Asistencial en las 4 SISS, capítulo:  Habilitación
- Informe del estado de Habilitación de servicios de las USS.
- Monitoreo al plan de trabajo diseñado para cumplir y mantener los criterios de Habilitación de servicios en las USS.
- Informes de supervisión de los convenios suscritos con las ESE - para fortalecer los procesos de Habilitación (cuando aplique)
(Trimestral)
- Informes o actas de visita a las ESE de apoyo técnico a las ESE para el proceso de Habilitación.
- Seguimiento a acciones o planes de mejora resultado del seguimiento al proceso (cuando aplique)
(Trimestral)</t>
    </r>
  </si>
  <si>
    <r>
      <rPr>
        <b/>
        <sz val="11"/>
        <color indexed="8"/>
        <rFont val="Arial"/>
        <family val="2"/>
      </rPr>
      <t xml:space="preserve">COMPONENTE ADMINISTRATIVO - Gestión Administrativa Entidades
</t>
    </r>
    <r>
      <rPr>
        <sz val="11"/>
        <color indexed="8"/>
        <rFont val="Arial"/>
        <family val="2"/>
      </rPr>
      <t xml:space="preserve">
</t>
    </r>
    <r>
      <rPr>
        <sz val="11"/>
        <color indexed="30"/>
        <rFont val="Arial"/>
        <family val="2"/>
      </rPr>
      <t>Análisis de la situación de los procesos de gestión de compras de insumos, suministros,  medicamentos y servicios en las SISS ESE y la EAGAT (línea de base 2019).  (Informe Trimestral)
* Gestión para la formulación del  plan de trabajo  para el primer semestre de 2020 concertado entre las SISS y la EAGAT.
 - Monitoreo al cumplimiento del plan de trabajo establecido para el 2020 entre SISS y la EAGAT.
Un (1) informe trimestral.</t>
    </r>
  </si>
  <si>
    <t>COMPONENTE DE TALENTO HUMANO - Gestión Sindical
* Documentos evidencia de la Gestión Jurídica en:
- Situaciones administrativas de las SISS y Entidades Vinculadas (a solicitud) 
- Mesas de negociación sindical de la RISS. (cuando aplique)
- Gestión de respuestas Jurídicas a PQRDS efectuadas a la DAEPDS - SPGS.</t>
  </si>
  <si>
    <r>
      <rPr>
        <b/>
        <sz val="11"/>
        <color indexed="8"/>
        <rFont val="Arial"/>
        <family val="2"/>
      </rPr>
      <t>COMPONENTE FINANCIERO - Costos</t>
    </r>
    <r>
      <rPr>
        <sz val="11"/>
        <color indexed="8"/>
        <rFont val="Arial"/>
        <family val="2"/>
      </rPr>
      <t xml:space="preserve">
* Análisis del comportamiento de los costos de la Entidades Adscritas (SISS).  (Trimestral)
* Visitas de apoyo técnico realizadas a las SISS (Trimestralmente)
* Seguimiento a planes de mejora del componente de costos concertados con las SISS. (cuando aplique como resultado de las visitas técnicas a las SISS)</t>
    </r>
  </si>
  <si>
    <r>
      <rPr>
        <b/>
        <sz val="11"/>
        <color indexed="8"/>
        <rFont val="Arial"/>
        <family val="2"/>
      </rPr>
      <t>COMPONENTE FINANCIERO - Presupuesto</t>
    </r>
    <r>
      <rPr>
        <sz val="11"/>
        <color indexed="8"/>
        <rFont val="Arial"/>
        <family val="2"/>
      </rPr>
      <t xml:space="preserve">
* Gestión de conceptos por solicitud de modificaciones presupuestales de:
- Conceptos de viabilidad Entidades Adscritas (SISS)
* Informe del comportamiento presupuestal de las SISS. (Mensual) </t>
    </r>
  </si>
  <si>
    <t>COMPONENTE FINANCIERO - Análisis Financiero y Contable
* Diseñar y desarrollar metodología para el análisis del  riesgo financiero de las SISS. (Anual)
* Informes trimestrales de análisis del comportamiento financiero de:
- Entidades Adscritas (4 SISS)  (70%)
- Entidades Vinculadas  (EAGAT, ICDBIS, CAPITAL SALUD) (10%)
* Validación de la información SIHO componente financiero del periodo correspondiente de la RISS. (10%)
- Visitas de apoyo técnico del componente  financiero a las ESE. (3%)
* Consolidación y elaboración de informe respecto de los dictámenes de la Revisoría Fiscal de las 4 SISS cortes marzo, junio, septiembre y diciembre de cada vigencia. (4%)
* Seguimiento a los Planes de Mejoramiento de las observaciones y/o hallazgos de la Revisor Fiscal, Control Interno y Contraloría de Bogotá. (3%)</t>
  </si>
  <si>
    <r>
      <rPr>
        <b/>
        <sz val="11"/>
        <color indexed="8"/>
        <rFont val="Arial"/>
        <family val="2"/>
      </rPr>
      <t>COMPONENTE ADMINISTRATIVO - Gestión Administrativa Entidades</t>
    </r>
    <r>
      <rPr>
        <sz val="11"/>
        <color indexed="8"/>
        <rFont val="Arial"/>
        <family val="2"/>
      </rPr>
      <t xml:space="preserve">
- Seguimiento al proceso de implementación del SIG-MIPG en las Entidades Adscritas y Vinculadas. (Trimestral).
-  Seguimiento del cumplimiento de los planes de mejora resultado de las auditorias de los Entes de control a las Entidades Adscritas y Vinculadas.</t>
    </r>
  </si>
  <si>
    <r>
      <rPr>
        <b/>
        <sz val="11"/>
        <color indexed="8"/>
        <rFont val="Arial"/>
        <family val="2"/>
      </rPr>
      <t>COMPONENTE PROYECTOS DE INVERSIÓN</t>
    </r>
    <r>
      <rPr>
        <sz val="11"/>
        <color indexed="8"/>
        <rFont val="Arial"/>
        <family val="2"/>
      </rPr>
      <t xml:space="preserve">
* Informe del SEGPLAN de los proyectos gestionados mensualmente.
* Cuadro actualizado proyectos de inversión gestionados por la DAEPDSS de las SISS ESE. (Trimestral)</t>
    </r>
  </si>
  <si>
    <r>
      <rPr>
        <b/>
        <sz val="11"/>
        <color indexed="8"/>
        <rFont val="Arial"/>
        <family val="2"/>
      </rPr>
      <t xml:space="preserve">COMPONENTE ADMINISTRATIVO - Gestión Administrativa Entidades
</t>
    </r>
    <r>
      <rPr>
        <sz val="11"/>
        <color indexed="8"/>
        <rFont val="Arial"/>
        <family val="2"/>
      </rPr>
      <t xml:space="preserve">
- Formulación del plan de trabajo para implementación de los proyectos estratégicos que se definan para las 4 SISS, en el marco de la nueva administración Distrital.
- Monitoreo y asesoría en la ejecución del plan definido</t>
    </r>
  </si>
  <si>
    <r>
      <rPr>
        <b/>
        <sz val="11"/>
        <color indexed="8"/>
        <rFont val="Arial"/>
        <family val="2"/>
      </rPr>
      <t xml:space="preserve">COMPONENTE DE ASISTENCIAL - Implementación Modelo de Atención y RIAS - PASE a la Equidad.
</t>
    </r>
    <r>
      <rPr>
        <sz val="11"/>
        <color indexed="8"/>
        <rFont val="Arial"/>
        <family val="2"/>
      </rPr>
      <t xml:space="preserve">
* Informe consolidado de la gestión Asistencial en las 4 SISS, capítulo RIAS: 
- Gestión para la implementación de las Rutas Integrales de Atención en Salud en las 4 SISS. (Anual / cada vez que se requiera)
- Documentos evidencia del seguimiento a la Supervisión de los Convenios suscritos con las 4 SISS para la implementación de las RIAS. (Cuando aplique)
- Informes trimestrales de avance en la implementación de las Rutas Integrales de Atención en Salud en las 4 SISS.
</t>
    </r>
  </si>
  <si>
    <t>Dirección de Análisis de Entidades_Públicas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</si>
</sst>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2]\ * #,##0.00_ ;_ [$€-2]\ * \-#,##0.00_ ;_ [$€-2]\ * &quot;-&quot;??_ "/>
    <numFmt numFmtId="166" formatCode="_ &quot;$&quot;\ * #,##0.00_ ;_ &quot;$&quot;\ * \-#,##0.00_ ;_ &quot;$&quot;\ * &quot;-&quot;??_ ;_ @_ "/>
    <numFmt numFmtId="167" formatCode="0.0%"/>
    <numFmt numFmtId="168" formatCode="0.000%"/>
    <numFmt numFmtId="169" formatCode="_-&quot;$&quot;* #,##0_-;\-&quot;$&quot;* #,##0_-;_-&quot;$&quot;* &quot;-&quot;??_-;_-@_-"/>
  </numFmts>
  <fonts count="77">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sz val="12"/>
      <color indexed="8"/>
      <name val="Arial"/>
      <family val="2"/>
    </font>
    <font>
      <sz val="11"/>
      <color indexed="8"/>
      <name val="Arial"/>
      <family val="2"/>
    </font>
    <font>
      <b/>
      <sz val="12"/>
      <name val="Arial"/>
      <family val="2"/>
    </font>
    <font>
      <sz val="12"/>
      <name val="Arial"/>
      <family val="2"/>
    </font>
    <font>
      <b/>
      <sz val="11"/>
      <color indexed="8"/>
      <name val="Arial"/>
      <family val="2"/>
    </font>
    <font>
      <sz val="11"/>
      <name val="Arial"/>
      <family val="2"/>
    </font>
    <font>
      <sz val="8"/>
      <color indexed="8"/>
      <name val="Arial"/>
      <family val="2"/>
    </font>
    <font>
      <sz val="11"/>
      <color indexed="30"/>
      <name val="Arial"/>
      <family val="2"/>
    </font>
    <font>
      <sz val="11"/>
      <color indexed="10"/>
      <name val="Arial"/>
      <family val="2"/>
    </font>
    <font>
      <b/>
      <sz val="9"/>
      <name val="Tahoma"/>
      <family val="2"/>
    </font>
    <font>
      <sz val="9"/>
      <name val="Tahoma"/>
      <family val="2"/>
    </font>
    <font>
      <sz val="11"/>
      <color indexed="9"/>
      <name val="Calibri"/>
      <family val="2"/>
    </font>
    <font>
      <b/>
      <sz val="11"/>
      <color indexed="52"/>
      <name val="Calibri"/>
      <family val="2"/>
    </font>
    <font>
      <sz val="16"/>
      <color indexed="8"/>
      <name val="Arial"/>
      <family val="2"/>
    </font>
    <font>
      <sz val="20"/>
      <color indexed="8"/>
      <name val="Arial"/>
      <family val="2"/>
    </font>
    <font>
      <sz val="22"/>
      <color indexed="8"/>
      <name val="Arial"/>
      <family val="2"/>
    </font>
    <font>
      <b/>
      <sz val="14"/>
      <color indexed="8"/>
      <name val="Arial"/>
      <family val="2"/>
    </font>
    <font>
      <b/>
      <sz val="8"/>
      <color indexed="8"/>
      <name val="Arial"/>
      <family val="2"/>
    </font>
    <font>
      <sz val="10"/>
      <color indexed="8"/>
      <name val="Arial"/>
      <family val="2"/>
    </font>
    <font>
      <b/>
      <sz val="18"/>
      <color indexed="8"/>
      <name val="Arial"/>
      <family val="2"/>
    </font>
    <font>
      <sz val="11"/>
      <name val="Calibri"/>
      <family val="2"/>
    </font>
    <font>
      <b/>
      <sz val="16"/>
      <color indexed="8"/>
      <name val="Arial"/>
      <family val="2"/>
    </font>
    <font>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4"/>
      <color theme="1"/>
      <name val="Arial"/>
      <family val="2"/>
    </font>
    <font>
      <b/>
      <sz val="12"/>
      <color rgb="FF000000"/>
      <name val="Arial"/>
      <family val="2"/>
    </font>
    <font>
      <b/>
      <sz val="8"/>
      <color rgb="FF000000"/>
      <name val="Arial"/>
      <family val="2"/>
    </font>
    <font>
      <sz val="12"/>
      <color rgb="FF000000"/>
      <name val="Arial"/>
      <family val="2"/>
    </font>
    <font>
      <sz val="10"/>
      <color theme="1"/>
      <name val="Arial"/>
      <family val="2"/>
    </font>
    <font>
      <b/>
      <sz val="12"/>
      <color theme="1"/>
      <name val="Arial"/>
      <family val="2"/>
    </font>
    <font>
      <b/>
      <sz val="18"/>
      <color theme="1"/>
      <name val="Arial"/>
      <family val="2"/>
    </font>
    <font>
      <sz val="11"/>
      <color rgb="FFFF0000"/>
      <name val="Arial"/>
      <family val="2"/>
    </font>
    <font>
      <b/>
      <sz val="11"/>
      <color theme="1"/>
      <name val="Arial"/>
      <family val="2"/>
    </font>
    <font>
      <b/>
      <sz val="16"/>
      <color theme="1"/>
      <name val="Arial"/>
      <family val="2"/>
    </font>
    <font>
      <sz val="9"/>
      <color theme="1"/>
      <name val="Arial"/>
      <family val="2"/>
    </font>
    <font>
      <sz val="8"/>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rgb="FFFFFF99"/>
        <bgColor indexed="64"/>
      </patternFill>
    </fill>
    <fill>
      <patternFill patternType="solid">
        <fgColor rgb="FFFF5D5D"/>
        <bgColor indexed="64"/>
      </patternFill>
    </fill>
    <fill>
      <patternFill patternType="solid">
        <fgColor rgb="FF00B05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65" fontId="4" fillId="0" borderId="0" applyFon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6" fontId="4" fillId="0" borderId="0" applyFont="0" applyFill="0" applyBorder="0" applyAlignment="0" applyProtection="0"/>
    <xf numFmtId="0" fontId="52"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82">
    <xf numFmtId="0" fontId="0" fillId="0" borderId="0" xfId="0" applyFont="1" applyAlignment="1">
      <alignment/>
    </xf>
    <xf numFmtId="0" fontId="59" fillId="0" borderId="0" xfId="0" applyFont="1" applyAlignment="1">
      <alignment horizontal="center" vertical="center" wrapText="1"/>
    </xf>
    <xf numFmtId="0" fontId="59" fillId="0" borderId="0" xfId="0" applyFont="1" applyAlignment="1">
      <alignment vertical="center" wrapText="1"/>
    </xf>
    <xf numFmtId="0" fontId="60" fillId="0" borderId="0" xfId="0" applyFont="1" applyAlignment="1">
      <alignment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3" fillId="0" borderId="10" xfId="0" applyFont="1" applyBorder="1" applyAlignment="1">
      <alignment horizontal="lef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1" fillId="0" borderId="10" xfId="0" applyFont="1" applyBorder="1" applyAlignment="1">
      <alignment horizontal="center" vertical="center" wrapText="1"/>
    </xf>
    <xf numFmtId="0" fontId="64" fillId="0" borderId="10" xfId="0" applyFont="1" applyBorder="1" applyAlignment="1">
      <alignment horizontal="center" vertical="center" wrapText="1"/>
    </xf>
    <xf numFmtId="167" fontId="60" fillId="0" borderId="10" xfId="57" applyNumberFormat="1" applyFont="1" applyBorder="1" applyAlignment="1">
      <alignment horizontal="center" vertical="center" wrapText="1"/>
    </xf>
    <xf numFmtId="167" fontId="60" fillId="0" borderId="10" xfId="0" applyNumberFormat="1" applyFont="1" applyFill="1" applyBorder="1" applyAlignment="1">
      <alignment horizontal="center" vertical="center" wrapText="1"/>
    </xf>
    <xf numFmtId="167" fontId="60" fillId="0" borderId="10" xfId="0" applyNumberFormat="1" applyFont="1" applyBorder="1" applyAlignment="1">
      <alignment horizontal="center" vertical="center" wrapText="1"/>
    </xf>
    <xf numFmtId="167" fontId="60" fillId="0" borderId="11" xfId="0" applyNumberFormat="1" applyFont="1" applyBorder="1" applyAlignment="1">
      <alignment horizontal="center" vertical="center" wrapText="1"/>
    </xf>
    <xf numFmtId="167" fontId="60" fillId="0" borderId="11" xfId="0" applyNumberFormat="1" applyFont="1" applyFill="1" applyBorder="1" applyAlignment="1">
      <alignment horizontal="center" vertical="center" wrapText="1"/>
    </xf>
    <xf numFmtId="0" fontId="8" fillId="33" borderId="10" xfId="34" applyFont="1" applyFill="1" applyBorder="1" applyAlignment="1">
      <alignment horizontal="center" vertical="center" wrapText="1"/>
    </xf>
    <xf numFmtId="0" fontId="60" fillId="0" borderId="10" xfId="0" applyFont="1" applyBorder="1" applyAlignment="1">
      <alignment horizontal="justify" vertical="center" wrapText="1"/>
    </xf>
    <xf numFmtId="0" fontId="60" fillId="0" borderId="10" xfId="0" applyFont="1" applyFill="1" applyBorder="1" applyAlignment="1">
      <alignment horizontal="justify" vertical="center" wrapText="1"/>
    </xf>
    <xf numFmtId="10" fontId="6" fillId="0" borderId="10" xfId="0" applyNumberFormat="1" applyFont="1" applyBorder="1" applyAlignment="1">
      <alignment horizontal="center" vertical="center" wrapText="1"/>
    </xf>
    <xf numFmtId="10" fontId="6" fillId="0" borderId="10" xfId="0" applyNumberFormat="1" applyFont="1" applyFill="1" applyBorder="1" applyAlignment="1">
      <alignment horizontal="center" vertical="center" wrapText="1"/>
    </xf>
    <xf numFmtId="10" fontId="60" fillId="0" borderId="10" xfId="0" applyNumberFormat="1" applyFont="1" applyBorder="1" applyAlignment="1">
      <alignment horizontal="center" vertical="center"/>
    </xf>
    <xf numFmtId="0" fontId="9" fillId="0" borderId="10" xfId="0" applyFont="1" applyFill="1" applyBorder="1" applyAlignment="1">
      <alignment horizontal="justify" vertical="center" wrapText="1"/>
    </xf>
    <xf numFmtId="10" fontId="5" fillId="16" borderId="10" xfId="0" applyNumberFormat="1" applyFont="1" applyFill="1" applyBorder="1" applyAlignment="1">
      <alignment horizontal="center" vertical="center" wrapText="1"/>
    </xf>
    <xf numFmtId="0" fontId="60" fillId="8" borderId="10" xfId="0" applyFont="1" applyFill="1" applyBorder="1" applyAlignment="1">
      <alignment horizontal="center" vertical="center" wrapText="1"/>
    </xf>
    <xf numFmtId="0" fontId="60" fillId="8" borderId="10" xfId="0" applyFont="1" applyFill="1" applyBorder="1" applyAlignment="1">
      <alignment horizontal="justify" vertical="center" wrapText="1"/>
    </xf>
    <xf numFmtId="10" fontId="5" fillId="8" borderId="10" xfId="0" applyNumberFormat="1" applyFont="1" applyFill="1" applyBorder="1" applyAlignment="1">
      <alignment horizontal="center" vertical="center" wrapText="1"/>
    </xf>
    <xf numFmtId="10" fontId="60" fillId="0" borderId="10" xfId="0"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0" fontId="9" fillId="34" borderId="10" xfId="0" applyFont="1" applyFill="1" applyBorder="1" applyAlignment="1" applyProtection="1">
      <alignment horizontal="justify" vertical="center" wrapText="1"/>
      <protection/>
    </xf>
    <xf numFmtId="0" fontId="9" fillId="0" borderId="10" xfId="0" applyFont="1" applyBorder="1" applyAlignment="1">
      <alignment horizontal="justify" vertical="center" wrapText="1"/>
    </xf>
    <xf numFmtId="10" fontId="9" fillId="0" borderId="10" xfId="0" applyNumberFormat="1" applyFont="1" applyFill="1" applyBorder="1" applyAlignment="1">
      <alignment horizontal="center" vertical="center"/>
    </xf>
    <xf numFmtId="10" fontId="9" fillId="0" borderId="10" xfId="0" applyNumberFormat="1" applyFont="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5"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65" fillId="0" borderId="10" xfId="0"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xf>
    <xf numFmtId="0" fontId="66" fillId="0" borderId="0" xfId="0" applyFont="1" applyFill="1" applyBorder="1" applyAlignment="1">
      <alignment horizontal="center" vertical="center" wrapText="1"/>
    </xf>
    <xf numFmtId="10" fontId="60" fillId="0" borderId="11" xfId="0" applyNumberFormat="1" applyFont="1" applyBorder="1" applyAlignment="1">
      <alignment horizontal="center" vertical="center" wrapText="1"/>
    </xf>
    <xf numFmtId="10" fontId="60" fillId="0" borderId="10" xfId="0" applyNumberFormat="1" applyFont="1" applyBorder="1" applyAlignment="1">
      <alignment horizontal="center" vertical="center" wrapText="1"/>
    </xf>
    <xf numFmtId="0" fontId="59" fillId="0" borderId="10" xfId="0" applyFont="1" applyBorder="1" applyAlignment="1">
      <alignment horizontal="justify" vertical="center" wrapText="1"/>
    </xf>
    <xf numFmtId="2" fontId="60" fillId="0" borderId="10" xfId="0" applyNumberFormat="1" applyFont="1" applyBorder="1" applyAlignment="1">
      <alignment horizontal="justify" vertical="center" wrapText="1"/>
    </xf>
    <xf numFmtId="2" fontId="60" fillId="0" borderId="10" xfId="0" applyNumberFormat="1" applyFont="1" applyFill="1" applyBorder="1" applyAlignment="1">
      <alignment horizontal="justify" vertical="center" wrapText="1"/>
    </xf>
    <xf numFmtId="0" fontId="67" fillId="0" borderId="10" xfId="0" applyFont="1" applyFill="1" applyBorder="1" applyAlignment="1">
      <alignment horizontal="justify" vertical="center" wrapText="1"/>
    </xf>
    <xf numFmtId="0" fontId="9" fillId="0" borderId="10" xfId="0" applyFont="1" applyFill="1" applyBorder="1" applyAlignment="1" applyProtection="1">
      <alignment horizontal="justify" vertical="center" wrapText="1"/>
      <protection/>
    </xf>
    <xf numFmtId="10" fontId="59" fillId="0" borderId="0" xfId="57" applyNumberFormat="1" applyFont="1" applyAlignment="1">
      <alignment vertical="center" wrapText="1"/>
    </xf>
    <xf numFmtId="0" fontId="11" fillId="0" borderId="10" xfId="0" applyFont="1" applyBorder="1" applyAlignment="1">
      <alignment horizontal="justify" vertical="center" wrapText="1"/>
    </xf>
    <xf numFmtId="0" fontId="11" fillId="0" borderId="10" xfId="0" applyFont="1" applyBorder="1" applyAlignment="1">
      <alignment vertical="center" wrapText="1"/>
    </xf>
    <xf numFmtId="2" fontId="68" fillId="0" borderId="10" xfId="0" applyNumberFormat="1" applyFont="1" applyBorder="1" applyAlignment="1">
      <alignment horizontal="center" vertical="center" wrapText="1"/>
    </xf>
    <xf numFmtId="0" fontId="5" fillId="2" borderId="10" xfId="0" applyFont="1" applyFill="1" applyBorder="1" applyAlignment="1">
      <alignment horizontal="center" vertical="center" wrapText="1"/>
    </xf>
    <xf numFmtId="0" fontId="60" fillId="2" borderId="12" xfId="0" applyFont="1" applyFill="1" applyBorder="1" applyAlignment="1">
      <alignment horizontal="justify" vertical="center" wrapText="1"/>
    </xf>
    <xf numFmtId="10" fontId="69" fillId="2" borderId="10" xfId="0" applyNumberFormat="1" applyFont="1" applyFill="1" applyBorder="1" applyAlignment="1">
      <alignment horizontal="center" vertical="center" wrapText="1"/>
    </xf>
    <xf numFmtId="2" fontId="68" fillId="0" borderId="10" xfId="0" applyNumberFormat="1" applyFont="1" applyFill="1" applyBorder="1" applyAlignment="1">
      <alignment horizontal="center" vertical="center" wrapText="1"/>
    </xf>
    <xf numFmtId="0" fontId="9" fillId="16" borderId="10" xfId="0" applyFont="1" applyFill="1" applyBorder="1" applyAlignment="1">
      <alignment horizontal="justify" vertical="center" wrapText="1"/>
    </xf>
    <xf numFmtId="2" fontId="8" fillId="16" borderId="10" xfId="0" applyNumberFormat="1" applyFont="1" applyFill="1" applyBorder="1" applyAlignment="1">
      <alignment horizontal="center" vertical="center"/>
    </xf>
    <xf numFmtId="10" fontId="8" fillId="16" borderId="10" xfId="0" applyNumberFormat="1" applyFont="1" applyFill="1" applyBorder="1" applyAlignment="1">
      <alignment horizontal="center" vertical="center" wrapText="1"/>
    </xf>
    <xf numFmtId="0" fontId="8" fillId="16" borderId="10" xfId="0" applyFont="1" applyFill="1" applyBorder="1" applyAlignment="1">
      <alignment horizontal="center" vertical="center"/>
    </xf>
    <xf numFmtId="0" fontId="9" fillId="16" borderId="10" xfId="0" applyFont="1" applyFill="1" applyBorder="1" applyAlignment="1">
      <alignment horizontal="center" vertical="center" wrapText="1"/>
    </xf>
    <xf numFmtId="167" fontId="5" fillId="8" borderId="10" xfId="0" applyNumberFormat="1" applyFont="1" applyFill="1" applyBorder="1" applyAlignment="1">
      <alignment horizontal="center" vertical="center" wrapText="1"/>
    </xf>
    <xf numFmtId="10" fontId="60" fillId="0" borderId="10" xfId="0" applyNumberFormat="1" applyFont="1" applyFill="1" applyBorder="1" applyAlignment="1">
      <alignment horizontal="center" vertical="center" wrapText="1"/>
    </xf>
    <xf numFmtId="10" fontId="60" fillId="0" borderId="11" xfId="0" applyNumberFormat="1" applyFont="1" applyFill="1" applyBorder="1" applyAlignment="1">
      <alignment horizontal="center" vertical="center" wrapText="1"/>
    </xf>
    <xf numFmtId="168" fontId="60" fillId="0" borderId="11" xfId="0" applyNumberFormat="1" applyFont="1" applyFill="1" applyBorder="1" applyAlignment="1">
      <alignment horizontal="center" vertical="center" wrapText="1"/>
    </xf>
    <xf numFmtId="10" fontId="69" fillId="2" borderId="10" xfId="57" applyNumberFormat="1" applyFont="1" applyFill="1" applyBorder="1" applyAlignment="1">
      <alignment horizontal="center" vertical="center" wrapText="1"/>
    </xf>
    <xf numFmtId="10" fontId="59" fillId="0" borderId="0" xfId="0" applyNumberFormat="1" applyFont="1" applyAlignment="1">
      <alignment vertical="center" wrapText="1"/>
    </xf>
    <xf numFmtId="10" fontId="60" fillId="2" borderId="11" xfId="0" applyNumberFormat="1" applyFont="1" applyFill="1" applyBorder="1" applyAlignment="1">
      <alignment horizontal="center" vertical="center" wrapText="1"/>
    </xf>
    <xf numFmtId="167" fontId="60" fillId="2" borderId="11" xfId="0" applyNumberFormat="1" applyFont="1" applyFill="1" applyBorder="1" applyAlignment="1">
      <alignment horizontal="center" vertical="center" wrapText="1"/>
    </xf>
    <xf numFmtId="10" fontId="60" fillId="34" borderId="11" xfId="0" applyNumberFormat="1" applyFont="1" applyFill="1" applyBorder="1" applyAlignment="1">
      <alignment horizontal="center" vertical="center" wrapText="1"/>
    </xf>
    <xf numFmtId="10" fontId="60" fillId="32" borderId="11" xfId="0" applyNumberFormat="1" applyFont="1" applyFill="1" applyBorder="1" applyAlignment="1">
      <alignment horizontal="center" vertical="center" wrapText="1"/>
    </xf>
    <xf numFmtId="10" fontId="60" fillId="35" borderId="11" xfId="0" applyNumberFormat="1" applyFont="1" applyFill="1" applyBorder="1" applyAlignment="1">
      <alignment horizontal="center" vertical="center" wrapText="1"/>
    </xf>
    <xf numFmtId="10" fontId="60" fillId="36" borderId="11" xfId="0" applyNumberFormat="1" applyFont="1" applyFill="1" applyBorder="1" applyAlignment="1">
      <alignment horizontal="center" vertical="center" wrapText="1"/>
    </xf>
    <xf numFmtId="10" fontId="69" fillId="34" borderId="10" xfId="0" applyNumberFormat="1" applyFont="1" applyFill="1" applyBorder="1" applyAlignment="1">
      <alignment horizontal="center" vertical="center" wrapText="1"/>
    </xf>
    <xf numFmtId="10" fontId="70" fillId="37" borderId="10" xfId="0" applyNumberFormat="1" applyFont="1" applyFill="1" applyBorder="1" applyAlignment="1">
      <alignment horizontal="center" vertical="center" wrapText="1"/>
    </xf>
    <xf numFmtId="10" fontId="6" fillId="34" borderId="10" xfId="0" applyNumberFormat="1" applyFont="1" applyFill="1" applyBorder="1" applyAlignment="1">
      <alignment horizontal="center" vertical="center" wrapText="1"/>
    </xf>
    <xf numFmtId="0" fontId="59" fillId="0" borderId="10" xfId="0" applyFont="1" applyFill="1" applyBorder="1" applyAlignment="1">
      <alignment horizontal="justify" vertical="center" wrapText="1"/>
    </xf>
    <xf numFmtId="0" fontId="11" fillId="0" borderId="10" xfId="0" applyFont="1" applyFill="1" applyBorder="1" applyAlignment="1">
      <alignment horizontal="justify" vertical="center" wrapText="1"/>
    </xf>
    <xf numFmtId="10" fontId="69" fillId="0" borderId="10" xfId="57" applyNumberFormat="1" applyFont="1" applyBorder="1" applyAlignment="1">
      <alignment horizontal="center" vertical="center" wrapText="1"/>
    </xf>
    <xf numFmtId="10" fontId="69" fillId="0" borderId="10" xfId="0" applyNumberFormat="1" applyFont="1" applyBorder="1" applyAlignment="1">
      <alignment horizontal="center" vertical="center" wrapText="1"/>
    </xf>
    <xf numFmtId="10" fontId="60" fillId="34" borderId="10" xfId="30" applyNumberFormat="1" applyFont="1" applyFill="1" applyBorder="1" applyAlignment="1">
      <alignment horizontal="left" vertical="center" wrapText="1"/>
    </xf>
    <xf numFmtId="0" fontId="9" fillId="34" borderId="10" xfId="0" applyFont="1" applyFill="1" applyBorder="1" applyAlignment="1">
      <alignment horizontal="justify" vertical="center" wrapText="1"/>
    </xf>
    <xf numFmtId="0" fontId="64" fillId="0" borderId="13" xfId="0" applyFont="1" applyBorder="1" applyAlignment="1">
      <alignment horizontal="center" vertical="center" wrapText="1"/>
    </xf>
    <xf numFmtId="0" fontId="60" fillId="0" borderId="13" xfId="0" applyFont="1" applyBorder="1" applyAlignment="1">
      <alignment vertical="center" wrapText="1"/>
    </xf>
    <xf numFmtId="0" fontId="60" fillId="0" borderId="14" xfId="0" applyFont="1" applyBorder="1" applyAlignment="1">
      <alignment vertical="center" wrapText="1"/>
    </xf>
    <xf numFmtId="0" fontId="69" fillId="0" borderId="10" xfId="0" applyFont="1" applyBorder="1" applyAlignment="1">
      <alignment vertical="center" wrapText="1"/>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5" fillId="34" borderId="11" xfId="0" applyFont="1" applyFill="1" applyBorder="1" applyAlignment="1">
      <alignment horizontal="center" vertical="center" wrapText="1"/>
    </xf>
    <xf numFmtId="0" fontId="8" fillId="34" borderId="11" xfId="34"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0" fontId="60" fillId="38" borderId="10" xfId="0" applyNumberFormat="1" applyFont="1" applyFill="1" applyBorder="1" applyAlignment="1">
      <alignment horizontal="center" vertical="center"/>
    </xf>
    <xf numFmtId="10" fontId="9" fillId="38" borderId="10" xfId="0" applyNumberFormat="1" applyFont="1" applyFill="1" applyBorder="1" applyAlignment="1">
      <alignment horizontal="center" vertical="center" wrapText="1"/>
    </xf>
    <xf numFmtId="10" fontId="60" fillId="34" borderId="10" xfId="0" applyNumberFormat="1" applyFont="1" applyFill="1" applyBorder="1" applyAlignment="1">
      <alignment horizontal="center" vertical="center"/>
    </xf>
    <xf numFmtId="10" fontId="9" fillId="34" borderId="10" xfId="0" applyNumberFormat="1" applyFont="1" applyFill="1" applyBorder="1" applyAlignment="1">
      <alignment horizontal="center" vertical="center"/>
    </xf>
    <xf numFmtId="9" fontId="9"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10" fontId="9" fillId="34" borderId="10" xfId="0" applyNumberFormat="1" applyFont="1" applyFill="1" applyBorder="1" applyAlignment="1">
      <alignment horizontal="center" vertical="center" wrapText="1"/>
    </xf>
    <xf numFmtId="0" fontId="60" fillId="0" borderId="13" xfId="0" applyFont="1" applyBorder="1" applyAlignment="1">
      <alignment horizontal="center" vertical="center" wrapText="1"/>
    </xf>
    <xf numFmtId="0" fontId="6" fillId="0" borderId="10" xfId="0" applyFont="1" applyBorder="1" applyAlignment="1">
      <alignment horizontal="justify" vertical="center" wrapText="1"/>
    </xf>
    <xf numFmtId="0" fontId="0" fillId="0" borderId="10" xfId="0" applyBorder="1" applyAlignment="1">
      <alignment vertical="center"/>
    </xf>
    <xf numFmtId="0" fontId="26" fillId="0" borderId="10" xfId="0" applyFont="1" applyBorder="1" applyAlignment="1">
      <alignment vertical="center"/>
    </xf>
    <xf numFmtId="0" fontId="0" fillId="0" borderId="0" xfId="0" applyAlignment="1">
      <alignment vertical="center"/>
    </xf>
    <xf numFmtId="0" fontId="7" fillId="0" borderId="10" xfId="0" applyFont="1" applyBorder="1" applyAlignment="1">
      <alignment horizontal="justify" vertical="center" wrapText="1"/>
    </xf>
    <xf numFmtId="0" fontId="7" fillId="0" borderId="10" xfId="0" applyFont="1" applyFill="1" applyBorder="1" applyAlignment="1">
      <alignment horizontal="justify" vertical="center" wrapText="1"/>
    </xf>
    <xf numFmtId="0" fontId="59" fillId="34" borderId="10" xfId="0" applyFont="1" applyFill="1" applyBorder="1" applyAlignment="1">
      <alignment horizontal="left" vertical="center" wrapText="1"/>
    </xf>
    <xf numFmtId="0" fontId="59" fillId="34" borderId="10" xfId="0" applyFont="1" applyFill="1" applyBorder="1" applyAlignment="1">
      <alignment horizontal="justify" vertical="center" wrapText="1"/>
    </xf>
    <xf numFmtId="10" fontId="7" fillId="0" borderId="10" xfId="0" applyNumberFormat="1" applyFont="1" applyFill="1" applyBorder="1" applyAlignment="1">
      <alignment horizontal="justify" vertical="center" wrapText="1"/>
    </xf>
    <xf numFmtId="10" fontId="7" fillId="0" borderId="10" xfId="0" applyNumberFormat="1" applyFont="1" applyBorder="1" applyAlignment="1">
      <alignment horizontal="justify" vertical="center" wrapText="1"/>
    </xf>
    <xf numFmtId="0" fontId="59" fillId="0"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71" fillId="16" borderId="10" xfId="0" applyFont="1" applyFill="1" applyBorder="1" applyAlignment="1">
      <alignment horizontal="justify" vertical="center" wrapText="1"/>
    </xf>
    <xf numFmtId="0" fontId="59" fillId="16" borderId="10" xfId="0" applyFont="1" applyFill="1" applyBorder="1" applyAlignment="1">
      <alignment horizontal="justify" vertical="center" wrapText="1"/>
    </xf>
    <xf numFmtId="0" fontId="11" fillId="16" borderId="10" xfId="0" applyFont="1" applyFill="1" applyBorder="1" applyAlignment="1">
      <alignment horizontal="justify" vertical="center" wrapText="1"/>
    </xf>
    <xf numFmtId="0" fontId="7" fillId="0" borderId="10" xfId="0" applyFont="1" applyBorder="1" applyAlignment="1">
      <alignment vertical="center" wrapText="1"/>
    </xf>
    <xf numFmtId="0" fontId="59" fillId="0" borderId="10" xfId="0" applyFont="1" applyBorder="1" applyAlignment="1">
      <alignment vertical="center" wrapText="1"/>
    </xf>
    <xf numFmtId="10" fontId="10" fillId="16" borderId="10" xfId="0" applyNumberFormat="1" applyFont="1" applyFill="1" applyBorder="1" applyAlignment="1">
      <alignment horizontal="justify" vertical="center" wrapText="1"/>
    </xf>
    <xf numFmtId="0" fontId="59" fillId="8" borderId="10" xfId="0" applyFont="1" applyFill="1" applyBorder="1" applyAlignment="1">
      <alignment horizontal="justify" vertical="center" wrapText="1"/>
    </xf>
    <xf numFmtId="0" fontId="11" fillId="8" borderId="10" xfId="0" applyFont="1" applyFill="1" applyBorder="1" applyAlignment="1">
      <alignment horizontal="justify" vertical="center" wrapText="1"/>
    </xf>
    <xf numFmtId="49" fontId="59" fillId="0" borderId="10" xfId="0" applyNumberFormat="1" applyFont="1" applyBorder="1" applyAlignment="1">
      <alignment horizontal="justify" vertical="center" wrapText="1"/>
    </xf>
    <xf numFmtId="0" fontId="72" fillId="0" borderId="10" xfId="0" applyFont="1" applyBorder="1" applyAlignment="1">
      <alignment horizontal="justify" vertical="center" wrapText="1"/>
    </xf>
    <xf numFmtId="0" fontId="11" fillId="34" borderId="10" xfId="0" applyFont="1" applyFill="1" applyBorder="1" applyAlignment="1" applyProtection="1">
      <alignment horizontal="justify" vertical="center" wrapText="1"/>
      <protection/>
    </xf>
    <xf numFmtId="10" fontId="8" fillId="34" borderId="10" xfId="0" applyNumberFormat="1" applyFont="1" applyFill="1" applyBorder="1" applyAlignment="1">
      <alignment horizontal="center" vertical="center"/>
    </xf>
    <xf numFmtId="0" fontId="11" fillId="34" borderId="10" xfId="0" applyFont="1" applyFill="1" applyBorder="1" applyAlignment="1">
      <alignment vertical="center"/>
    </xf>
    <xf numFmtId="10" fontId="11" fillId="34" borderId="10" xfId="57" applyNumberFormat="1" applyFont="1" applyFill="1" applyBorder="1" applyAlignment="1">
      <alignment vertical="center"/>
    </xf>
    <xf numFmtId="13" fontId="11" fillId="34" borderId="10" xfId="57" applyNumberFormat="1" applyFont="1" applyFill="1" applyBorder="1" applyAlignment="1">
      <alignment vertical="center"/>
    </xf>
    <xf numFmtId="10" fontId="11" fillId="34" borderId="10" xfId="0" applyNumberFormat="1" applyFont="1" applyFill="1" applyBorder="1" applyAlignment="1">
      <alignment vertical="center"/>
    </xf>
    <xf numFmtId="10" fontId="0" fillId="0" borderId="0" xfId="0" applyNumberFormat="1" applyAlignment="1">
      <alignment vertical="center"/>
    </xf>
    <xf numFmtId="0" fontId="26" fillId="0" borderId="0" xfId="0" applyFont="1" applyAlignment="1">
      <alignment vertical="center"/>
    </xf>
    <xf numFmtId="0" fontId="60" fillId="0" borderId="0" xfId="0" applyFont="1" applyAlignment="1">
      <alignment vertical="center"/>
    </xf>
    <xf numFmtId="10" fontId="60" fillId="0" borderId="0" xfId="0" applyNumberFormat="1" applyFont="1" applyAlignment="1">
      <alignment vertical="center"/>
    </xf>
    <xf numFmtId="169" fontId="0" fillId="0" borderId="0" xfId="50" applyNumberFormat="1" applyFont="1" applyAlignment="1">
      <alignment vertical="center"/>
    </xf>
    <xf numFmtId="169" fontId="0" fillId="0" borderId="0" xfId="0" applyNumberFormat="1" applyAlignment="1">
      <alignment vertical="center"/>
    </xf>
    <xf numFmtId="10" fontId="0" fillId="0" borderId="0" xfId="57" applyNumberFormat="1" applyFont="1" applyAlignment="1">
      <alignment vertical="center"/>
    </xf>
    <xf numFmtId="10" fontId="26" fillId="0" borderId="0" xfId="57" applyNumberFormat="1" applyFont="1" applyAlignment="1">
      <alignment vertical="center"/>
    </xf>
    <xf numFmtId="167" fontId="0" fillId="0" borderId="0" xfId="57" applyNumberFormat="1" applyFont="1" applyAlignment="1">
      <alignment vertical="center"/>
    </xf>
    <xf numFmtId="0" fontId="73" fillId="2" borderId="13" xfId="0" applyFont="1" applyFill="1" applyBorder="1" applyAlignment="1">
      <alignment horizontal="center" vertical="center" wrapText="1"/>
    </xf>
    <xf numFmtId="0" fontId="73" fillId="2" borderId="15" xfId="0" applyFont="1" applyFill="1" applyBorder="1" applyAlignment="1">
      <alignment horizontal="center" vertical="center" wrapText="1"/>
    </xf>
    <xf numFmtId="0" fontId="60" fillId="0" borderId="13"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14" xfId="0" applyFont="1" applyBorder="1" applyAlignment="1">
      <alignment horizontal="left" vertical="center" wrapText="1"/>
    </xf>
    <xf numFmtId="0" fontId="60" fillId="0" borderId="15" xfId="0" applyFont="1" applyBorder="1" applyAlignment="1">
      <alignment horizontal="left" vertical="center" wrapText="1"/>
    </xf>
    <xf numFmtId="0" fontId="60" fillId="0" borderId="10"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5"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5" xfId="0" applyFont="1" applyBorder="1" applyAlignment="1">
      <alignment horizontal="center" vertical="center" wrapText="1"/>
    </xf>
    <xf numFmtId="0" fontId="73" fillId="0" borderId="10"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0" fillId="0" borderId="11" xfId="0" applyFont="1" applyBorder="1" applyAlignment="1">
      <alignment horizontal="left" vertical="center" wrapText="1"/>
    </xf>
    <xf numFmtId="0" fontId="60" fillId="0" borderId="16" xfId="0" applyFont="1" applyBorder="1" applyAlignment="1">
      <alignment horizontal="left" vertical="center" wrapText="1"/>
    </xf>
    <xf numFmtId="0" fontId="60" fillId="0" borderId="11" xfId="0" applyFont="1" applyBorder="1" applyAlignment="1">
      <alignment horizontal="center" vertical="center" wrapText="1"/>
    </xf>
    <xf numFmtId="0" fontId="60" fillId="0" borderId="17" xfId="0" applyFont="1" applyBorder="1" applyAlignment="1">
      <alignment horizontal="center" vertical="center" wrapText="1"/>
    </xf>
    <xf numFmtId="0" fontId="60" fillId="0" borderId="16" xfId="0" applyFont="1" applyBorder="1" applyAlignment="1">
      <alignment horizontal="center" vertical="center"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75" fillId="0" borderId="10" xfId="0" applyFont="1" applyBorder="1" applyAlignment="1">
      <alignment horizontal="left" vertical="center" wrapText="1"/>
    </xf>
    <xf numFmtId="10" fontId="60" fillId="34" borderId="10" xfId="30" applyNumberFormat="1" applyFont="1" applyFill="1" applyBorder="1" applyAlignment="1">
      <alignment horizontal="left" vertical="center" wrapText="1"/>
    </xf>
    <xf numFmtId="0" fontId="59" fillId="0" borderId="10" xfId="0" applyFont="1" applyBorder="1" applyAlignment="1">
      <alignment horizontal="left" vertical="center" wrapText="1"/>
    </xf>
    <xf numFmtId="0" fontId="60" fillId="0" borderId="10" xfId="0" applyFont="1" applyBorder="1" applyAlignment="1">
      <alignment horizontal="left" vertical="center" wrapText="1"/>
    </xf>
    <xf numFmtId="0" fontId="9" fillId="0" borderId="11" xfId="0" applyFont="1" applyFill="1" applyBorder="1" applyAlignment="1" applyProtection="1">
      <alignment horizontal="justify" vertical="center" wrapText="1"/>
      <protection/>
    </xf>
    <xf numFmtId="0" fontId="9" fillId="0" borderId="17" xfId="0" applyFont="1" applyFill="1" applyBorder="1" applyAlignment="1" applyProtection="1">
      <alignment horizontal="justify" vertical="center" wrapText="1"/>
      <protection/>
    </xf>
    <xf numFmtId="0" fontId="9" fillId="0" borderId="16" xfId="0" applyFont="1" applyFill="1" applyBorder="1" applyAlignment="1" applyProtection="1">
      <alignment horizontal="justify" vertical="center" wrapText="1"/>
      <protection/>
    </xf>
    <xf numFmtId="0" fontId="60" fillId="0" borderId="10" xfId="0" applyFont="1" applyBorder="1" applyAlignment="1">
      <alignment horizontal="justify" vertical="center"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7" fillId="0" borderId="11" xfId="0" applyFont="1" applyBorder="1" applyAlignment="1">
      <alignment horizontal="left" vertical="center" wrapText="1"/>
    </xf>
    <xf numFmtId="0" fontId="59" fillId="0" borderId="16" xfId="0" applyFont="1" applyBorder="1" applyAlignment="1">
      <alignment horizontal="left" vertical="center" wrapText="1"/>
    </xf>
    <xf numFmtId="0" fontId="59" fillId="0" borderId="11" xfId="0" applyFont="1" applyBorder="1" applyAlignment="1">
      <alignment horizontal="left" vertical="center" wrapText="1"/>
    </xf>
    <xf numFmtId="0" fontId="59" fillId="0" borderId="17" xfId="0" applyFont="1" applyBorder="1" applyAlignment="1">
      <alignment horizontal="left" vertical="center" wrapText="1"/>
    </xf>
    <xf numFmtId="0" fontId="9" fillId="0" borderId="1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Moneda 2" xfId="52"/>
    <cellStyle name="Neutral" xfId="53"/>
    <cellStyle name="Normal 2" xfId="54"/>
    <cellStyle name="Normal 3" xfId="55"/>
    <cellStyle name="Notas" xfId="56"/>
    <cellStyle name="Percent" xfId="57"/>
    <cellStyle name="Porcentual 2" xfId="58"/>
    <cellStyle name="Porcentual 3"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809625</xdr:colOff>
      <xdr:row>0</xdr:row>
      <xdr:rowOff>200025</xdr:rowOff>
    </xdr:from>
    <xdr:to>
      <xdr:col>18</xdr:col>
      <xdr:colOff>342900</xdr:colOff>
      <xdr:row>0</xdr:row>
      <xdr:rowOff>1362075</xdr:rowOff>
    </xdr:to>
    <xdr:pic>
      <xdr:nvPicPr>
        <xdr:cNvPr id="1" name="Picture 31"/>
        <xdr:cNvPicPr preferRelativeResize="1">
          <a:picLocks noChangeAspect="1"/>
        </xdr:cNvPicPr>
      </xdr:nvPicPr>
      <xdr:blipFill>
        <a:blip r:embed="rId1"/>
        <a:stretch>
          <a:fillRect/>
        </a:stretch>
      </xdr:blipFill>
      <xdr:spPr>
        <a:xfrm>
          <a:off x="13420725" y="200025"/>
          <a:ext cx="1104900" cy="1162050"/>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171450</xdr:colOff>
      <xdr:row>0</xdr:row>
      <xdr:rowOff>133350</xdr:rowOff>
    </xdr:from>
    <xdr:to>
      <xdr:col>15</xdr:col>
      <xdr:colOff>1390650</xdr:colOff>
      <xdr:row>0</xdr:row>
      <xdr:rowOff>1419225</xdr:rowOff>
    </xdr:to>
    <xdr:pic>
      <xdr:nvPicPr>
        <xdr:cNvPr id="1" name="Picture 31"/>
        <xdr:cNvPicPr preferRelativeResize="1">
          <a:picLocks noChangeAspect="1"/>
        </xdr:cNvPicPr>
      </xdr:nvPicPr>
      <xdr:blipFill>
        <a:blip r:embed="rId1"/>
        <a:stretch>
          <a:fillRect/>
        </a:stretch>
      </xdr:blipFill>
      <xdr:spPr>
        <a:xfrm>
          <a:off x="25984200" y="133350"/>
          <a:ext cx="1219200" cy="1285875"/>
        </a:xfrm>
        <a:prstGeom prst="rect">
          <a:avLst/>
        </a:prstGeom>
        <a:noFill/>
        <a:ln w="9525" cmpd="sng">
          <a:noFill/>
        </a:ln>
      </xdr:spPr>
    </xdr:pic>
    <xdr:clientData/>
  </xdr:twoCellAnchor>
  <xdr:twoCellAnchor>
    <xdr:from>
      <xdr:col>0</xdr:col>
      <xdr:colOff>409575</xdr:colOff>
      <xdr:row>0</xdr:row>
      <xdr:rowOff>76200</xdr:rowOff>
    </xdr:from>
    <xdr:to>
      <xdr:col>0</xdr:col>
      <xdr:colOff>1666875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409575" y="76200"/>
          <a:ext cx="1257300" cy="1323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85725</xdr:rowOff>
    </xdr:from>
    <xdr:to>
      <xdr:col>0</xdr:col>
      <xdr:colOff>1314450</xdr:colOff>
      <xdr:row>0</xdr:row>
      <xdr:rowOff>1200150</xdr:rowOff>
    </xdr:to>
    <xdr:pic>
      <xdr:nvPicPr>
        <xdr:cNvPr id="1" name="Picture 1" descr="Escudo Bogotá_sds_color"/>
        <xdr:cNvPicPr preferRelativeResize="1">
          <a:picLocks noChangeAspect="1"/>
        </xdr:cNvPicPr>
      </xdr:nvPicPr>
      <xdr:blipFill>
        <a:blip r:embed="rId1"/>
        <a:stretch>
          <a:fillRect/>
        </a:stretch>
      </xdr:blipFill>
      <xdr:spPr>
        <a:xfrm>
          <a:off x="333375" y="85725"/>
          <a:ext cx="981075" cy="1114425"/>
        </a:xfrm>
        <a:prstGeom prst="rect">
          <a:avLst/>
        </a:prstGeom>
        <a:noFill/>
        <a:ln w="9525" cmpd="sng">
          <a:noFill/>
        </a:ln>
      </xdr:spPr>
    </xdr:pic>
    <xdr:clientData/>
  </xdr:twoCellAnchor>
  <xdr:twoCellAnchor editAs="oneCell">
    <xdr:from>
      <xdr:col>13</xdr:col>
      <xdr:colOff>200025</xdr:colOff>
      <xdr:row>0</xdr:row>
      <xdr:rowOff>247650</xdr:rowOff>
    </xdr:from>
    <xdr:to>
      <xdr:col>13</xdr:col>
      <xdr:colOff>942975</xdr:colOff>
      <xdr:row>0</xdr:row>
      <xdr:rowOff>1019175</xdr:rowOff>
    </xdr:to>
    <xdr:pic>
      <xdr:nvPicPr>
        <xdr:cNvPr id="2" name="Picture 31"/>
        <xdr:cNvPicPr preferRelativeResize="1">
          <a:picLocks noChangeAspect="1"/>
        </xdr:cNvPicPr>
      </xdr:nvPicPr>
      <xdr:blipFill>
        <a:blip r:embed="rId2"/>
        <a:stretch>
          <a:fillRect/>
        </a:stretch>
      </xdr:blipFill>
      <xdr:spPr>
        <a:xfrm>
          <a:off x="19792950" y="247650"/>
          <a:ext cx="742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T19"/>
  <sheetViews>
    <sheetView showGridLines="0" view="pageBreakPreview" zoomScale="80" zoomScaleNormal="60" zoomScaleSheetLayoutView="80" zoomScalePageLayoutView="54" workbookViewId="0" topLeftCell="A1">
      <pane xSplit="1" ySplit="3" topLeftCell="H19" activePane="bottomRight" state="frozen"/>
      <selection pane="topLeft" activeCell="A1" sqref="A1"/>
      <selection pane="topRight" activeCell="B1" sqref="B1"/>
      <selection pane="bottomLeft" activeCell="A4" sqref="A4"/>
      <selection pane="bottomRight" activeCell="H10" sqref="H10"/>
    </sheetView>
  </sheetViews>
  <sheetFormatPr defaultColWidth="11.421875" defaultRowHeight="15"/>
  <cols>
    <col min="1" max="1" width="62.28125" style="2" customWidth="1"/>
    <col min="2" max="2" width="35.28125" style="2" hidden="1" customWidth="1"/>
    <col min="3" max="3" width="15.28125" style="2" hidden="1" customWidth="1"/>
    <col min="4" max="6" width="18.8515625" style="2" hidden="1" customWidth="1"/>
    <col min="7" max="7" width="20.28125" style="2" hidden="1" customWidth="1"/>
    <col min="8" max="8" width="23.140625" style="2" customWidth="1"/>
    <col min="9" max="10" width="18.8515625" style="2" customWidth="1"/>
    <col min="11" max="12" width="17.421875" style="2" customWidth="1"/>
    <col min="13" max="13" width="20.57421875" style="2" customWidth="1"/>
    <col min="14" max="14" width="22.7109375" style="2" bestFit="1" customWidth="1"/>
    <col min="15" max="15" width="23.421875" style="2" hidden="1" customWidth="1"/>
    <col min="16" max="16" width="20.140625" style="2" hidden="1" customWidth="1"/>
    <col min="17" max="17" width="18.421875" style="2" hidden="1" customWidth="1"/>
    <col min="18" max="69" width="11.421875" style="2" customWidth="1"/>
    <col min="70" max="71" width="0" style="2" hidden="1" customWidth="1"/>
    <col min="72" max="16384" width="11.421875" style="2" customWidth="1"/>
  </cols>
  <sheetData>
    <row r="1" spans="1:17" s="1" customFormat="1" ht="126.75" customHeight="1">
      <c r="A1" s="10"/>
      <c r="B1" s="140" t="s">
        <v>22</v>
      </c>
      <c r="C1" s="141"/>
      <c r="D1" s="141"/>
      <c r="E1" s="141"/>
      <c r="F1" s="141"/>
      <c r="G1" s="141"/>
      <c r="H1" s="141"/>
      <c r="I1" s="141"/>
      <c r="J1" s="141"/>
      <c r="K1" s="141"/>
      <c r="L1" s="142"/>
      <c r="M1" s="143" t="s">
        <v>23</v>
      </c>
      <c r="N1" s="144"/>
      <c r="O1" s="145"/>
      <c r="P1" s="146"/>
      <c r="Q1" s="146"/>
    </row>
    <row r="2" spans="1:17" s="1" customFormat="1" ht="36">
      <c r="A2" s="11" t="s">
        <v>20</v>
      </c>
      <c r="B2" s="147"/>
      <c r="C2" s="148"/>
      <c r="D2" s="148"/>
      <c r="E2" s="148"/>
      <c r="F2" s="148"/>
      <c r="G2" s="148"/>
      <c r="H2" s="148"/>
      <c r="I2" s="148"/>
      <c r="J2" s="148"/>
      <c r="K2" s="148"/>
      <c r="L2" s="149"/>
      <c r="M2" s="11" t="s">
        <v>21</v>
      </c>
      <c r="N2" s="150"/>
      <c r="O2" s="151"/>
      <c r="P2" s="151"/>
      <c r="Q2" s="152"/>
    </row>
    <row r="3" spans="1:72" s="4" customFormat="1" ht="65.25" customHeight="1">
      <c r="A3" s="53" t="s">
        <v>10</v>
      </c>
      <c r="B3" s="53" t="s">
        <v>85</v>
      </c>
      <c r="C3" s="53" t="s">
        <v>86</v>
      </c>
      <c r="D3" s="53" t="s">
        <v>8</v>
      </c>
      <c r="E3" s="53" t="s">
        <v>9</v>
      </c>
      <c r="F3" s="53" t="s">
        <v>99</v>
      </c>
      <c r="G3" s="53" t="s">
        <v>17</v>
      </c>
      <c r="H3" s="53" t="s">
        <v>13</v>
      </c>
      <c r="I3" s="53" t="s">
        <v>12</v>
      </c>
      <c r="J3" s="53" t="s">
        <v>100</v>
      </c>
      <c r="K3" s="53" t="s">
        <v>87</v>
      </c>
      <c r="L3" s="53" t="s">
        <v>83</v>
      </c>
      <c r="M3" s="53" t="s">
        <v>98</v>
      </c>
      <c r="N3" s="53" t="s">
        <v>84</v>
      </c>
      <c r="O3" s="8" t="s">
        <v>19</v>
      </c>
      <c r="P3" s="8" t="s">
        <v>16</v>
      </c>
      <c r="Q3" s="8" t="s">
        <v>7</v>
      </c>
      <c r="BR3" s="5" t="s">
        <v>2</v>
      </c>
      <c r="BS3" s="7" t="s">
        <v>0</v>
      </c>
      <c r="BT3" s="6"/>
    </row>
    <row r="4" spans="1:71" s="3" customFormat="1" ht="75.75" customHeight="1" hidden="1">
      <c r="A4" s="54" t="s">
        <v>88</v>
      </c>
      <c r="B4" s="52" t="s">
        <v>78</v>
      </c>
      <c r="C4" s="12">
        <v>0.35</v>
      </c>
      <c r="D4" s="42">
        <f>+'FORMULACIÓN PGDI - III.'!F21</f>
        <v>0.25</v>
      </c>
      <c r="E4" s="68">
        <f>+'FORMULACIÓN PGDI - III.'!G21</f>
        <v>0.25</v>
      </c>
      <c r="F4" s="68">
        <f>+E4/D4</f>
        <v>1</v>
      </c>
      <c r="G4" s="16">
        <v>0.11199999999999999</v>
      </c>
      <c r="H4" s="70">
        <f>+G4</f>
        <v>0.11199999999999999</v>
      </c>
      <c r="I4" s="70">
        <f>+'FORMULACIÓN PGDI - III.'!J21</f>
        <v>0.25</v>
      </c>
      <c r="J4" s="68">
        <f>+I4/H4</f>
        <v>2.232142857142857</v>
      </c>
      <c r="K4" s="64">
        <f>+D4+G4</f>
        <v>0.362</v>
      </c>
      <c r="L4" s="42">
        <f>+E4+I4</f>
        <v>0.5</v>
      </c>
      <c r="M4" s="68">
        <f>+L4/K4</f>
        <v>1.3812154696132597</v>
      </c>
      <c r="N4" s="64">
        <f>+L4/C4</f>
        <v>1.4285714285714286</v>
      </c>
      <c r="O4" s="15"/>
      <c r="P4" s="15"/>
      <c r="Q4" s="15">
        <f>+E4+I4+M4+P4</f>
        <v>1.8812154696132597</v>
      </c>
      <c r="BR4" s="5"/>
      <c r="BS4" s="7"/>
    </row>
    <row r="5" spans="1:71" s="3" customFormat="1" ht="75.75" customHeight="1" hidden="1">
      <c r="A5" s="54" t="s">
        <v>89</v>
      </c>
      <c r="B5" s="52" t="s">
        <v>79</v>
      </c>
      <c r="C5" s="12">
        <v>0.1</v>
      </c>
      <c r="D5" s="13">
        <f>+'FORMULACIÓN PGDI - III.'!F24</f>
        <v>0.25</v>
      </c>
      <c r="E5" s="69">
        <f>+'FORMULACIÓN PGDI - III.'!G24</f>
        <v>0.25</v>
      </c>
      <c r="F5" s="68">
        <f aca="true" t="shared" si="0" ref="F5:F13">+E5/D5</f>
        <v>1</v>
      </c>
      <c r="G5" s="16">
        <v>0.03</v>
      </c>
      <c r="H5" s="70">
        <f>+G5</f>
        <v>0.03</v>
      </c>
      <c r="I5" s="70">
        <f>+'FORMULACIÓN PGDI - III.'!J24</f>
        <v>0.25</v>
      </c>
      <c r="J5" s="68">
        <f aca="true" t="shared" si="1" ref="J5:J13">+I5/H5</f>
        <v>8.333333333333334</v>
      </c>
      <c r="K5" s="64">
        <f aca="true" t="shared" si="2" ref="K5:K13">+D5+G5</f>
        <v>0.28</v>
      </c>
      <c r="L5" s="42">
        <f aca="true" t="shared" si="3" ref="L5:L12">+E5+I5</f>
        <v>0.5</v>
      </c>
      <c r="M5" s="68">
        <f aca="true" t="shared" si="4" ref="M5:M13">+L5/K5</f>
        <v>1.7857142857142856</v>
      </c>
      <c r="N5" s="64">
        <f aca="true" t="shared" si="5" ref="N5:N13">+L5/C5</f>
        <v>5</v>
      </c>
      <c r="O5" s="15"/>
      <c r="P5" s="15"/>
      <c r="Q5" s="15">
        <f>+E5+I5+M5+P5</f>
        <v>2.2857142857142856</v>
      </c>
      <c r="BR5" s="5"/>
      <c r="BS5" s="7"/>
    </row>
    <row r="6" spans="1:71" s="3" customFormat="1" ht="75.75" customHeight="1" hidden="1">
      <c r="A6" s="54" t="s">
        <v>90</v>
      </c>
      <c r="B6" s="52" t="s">
        <v>81</v>
      </c>
      <c r="C6" s="12">
        <v>0.1</v>
      </c>
      <c r="D6" s="13">
        <f>+'FORMULACIÓN PGDI - III.'!F29</f>
        <v>0.25</v>
      </c>
      <c r="E6" s="69">
        <f>+'FORMULACIÓN PGDI - III.'!G29</f>
        <v>0.24</v>
      </c>
      <c r="F6" s="68">
        <f t="shared" si="0"/>
        <v>0.96</v>
      </c>
      <c r="G6" s="16">
        <v>0.025</v>
      </c>
      <c r="H6" s="70">
        <f>+G6</f>
        <v>0.025</v>
      </c>
      <c r="I6" s="70">
        <f>+'FORMULACIÓN PGDI - III.'!J29</f>
        <v>0.24</v>
      </c>
      <c r="J6" s="68">
        <f t="shared" si="1"/>
        <v>9.6</v>
      </c>
      <c r="K6" s="64">
        <f t="shared" si="2"/>
        <v>0.275</v>
      </c>
      <c r="L6" s="42">
        <f t="shared" si="3"/>
        <v>0.48</v>
      </c>
      <c r="M6" s="68">
        <f t="shared" si="4"/>
        <v>1.7454545454545451</v>
      </c>
      <c r="N6" s="64">
        <f t="shared" si="5"/>
        <v>4.8</v>
      </c>
      <c r="O6" s="15"/>
      <c r="P6" s="15"/>
      <c r="Q6" s="15">
        <f aca="true" t="shared" si="6" ref="Q6:Q13">+E6+I6+M6+P6</f>
        <v>2.225454545454545</v>
      </c>
      <c r="BR6" s="5"/>
      <c r="BS6" s="7"/>
    </row>
    <row r="7" spans="1:71" s="3" customFormat="1" ht="75.75" customHeight="1" hidden="1">
      <c r="A7" s="54" t="s">
        <v>91</v>
      </c>
      <c r="B7" s="52" t="s">
        <v>80</v>
      </c>
      <c r="C7" s="12">
        <v>0.05</v>
      </c>
      <c r="D7" s="13">
        <f>+'FORMULACIÓN PGDI - III.'!F32</f>
        <v>0.25</v>
      </c>
      <c r="E7" s="69">
        <f>+'FORMULACIÓN PGDI - III.'!G32</f>
        <v>0</v>
      </c>
      <c r="F7" s="68">
        <f t="shared" si="0"/>
        <v>0</v>
      </c>
      <c r="G7" s="16">
        <v>0.02</v>
      </c>
      <c r="H7" s="70">
        <f>+G7</f>
        <v>0.02</v>
      </c>
      <c r="I7" s="70">
        <f>+'FORMULACIÓN PGDI - III.'!J32</f>
        <v>0.25</v>
      </c>
      <c r="J7" s="68">
        <f t="shared" si="1"/>
        <v>12.5</v>
      </c>
      <c r="K7" s="64">
        <f t="shared" si="2"/>
        <v>0.27</v>
      </c>
      <c r="L7" s="42">
        <f t="shared" si="3"/>
        <v>0.25</v>
      </c>
      <c r="M7" s="68">
        <f t="shared" si="4"/>
        <v>0.9259259259259258</v>
      </c>
      <c r="N7" s="64">
        <f t="shared" si="5"/>
        <v>5</v>
      </c>
      <c r="O7" s="15"/>
      <c r="P7" s="15"/>
      <c r="Q7" s="15">
        <f t="shared" si="6"/>
        <v>1.1759259259259258</v>
      </c>
      <c r="BR7" s="5"/>
      <c r="BS7" s="7"/>
    </row>
    <row r="8" spans="1:71" s="3" customFormat="1" ht="75.75" customHeight="1" hidden="1">
      <c r="A8" s="54" t="s">
        <v>92</v>
      </c>
      <c r="B8" s="52" t="s">
        <v>82</v>
      </c>
      <c r="C8" s="12">
        <v>0.05</v>
      </c>
      <c r="D8" s="13">
        <f>+'FORMULACIÓN PGDI - III.'!F35</f>
        <v>0.25</v>
      </c>
      <c r="E8" s="69">
        <f>+'FORMULACIÓN PGDI - III.'!G35</f>
        <v>0</v>
      </c>
      <c r="F8" s="68">
        <f t="shared" si="0"/>
        <v>0</v>
      </c>
      <c r="G8" s="16">
        <v>0.02</v>
      </c>
      <c r="H8" s="70">
        <f>+G8</f>
        <v>0.02</v>
      </c>
      <c r="I8" s="70">
        <f>+'FORMULACIÓN PGDI - III.'!J35</f>
        <v>0.25</v>
      </c>
      <c r="J8" s="68">
        <f t="shared" si="1"/>
        <v>12.5</v>
      </c>
      <c r="K8" s="64">
        <f t="shared" si="2"/>
        <v>0.27</v>
      </c>
      <c r="L8" s="42">
        <f t="shared" si="3"/>
        <v>0.25</v>
      </c>
      <c r="M8" s="68">
        <f t="shared" si="4"/>
        <v>0.9259259259259258</v>
      </c>
      <c r="N8" s="64">
        <f t="shared" si="5"/>
        <v>5</v>
      </c>
      <c r="O8" s="15"/>
      <c r="P8" s="15"/>
      <c r="Q8" s="15">
        <f t="shared" si="6"/>
        <v>1.1759259259259258</v>
      </c>
      <c r="BR8" s="5"/>
      <c r="BS8" s="7"/>
    </row>
    <row r="9" spans="1:71" s="3" customFormat="1" ht="75.75" customHeight="1" hidden="1">
      <c r="A9" s="54" t="s">
        <v>93</v>
      </c>
      <c r="B9" s="56" t="s">
        <v>73</v>
      </c>
      <c r="C9" s="12">
        <v>0.05</v>
      </c>
      <c r="D9" s="63">
        <f>+'FORMULACIÓN PGDI - III.'!F39</f>
        <v>0.25</v>
      </c>
      <c r="E9" s="68">
        <f>+'FORMULACIÓN PGDI - III.'!G39</f>
        <v>0.24</v>
      </c>
      <c r="F9" s="72">
        <f t="shared" si="0"/>
        <v>0.96</v>
      </c>
      <c r="G9" s="65">
        <v>0.015000000000000001</v>
      </c>
      <c r="H9" s="70">
        <v>0.016</v>
      </c>
      <c r="I9" s="70">
        <f>+'FORMULACIÓN PGDI - III.'!J39</f>
        <v>0.24</v>
      </c>
      <c r="J9" s="71">
        <f t="shared" si="1"/>
        <v>15</v>
      </c>
      <c r="K9" s="64">
        <f t="shared" si="2"/>
        <v>0.265</v>
      </c>
      <c r="L9" s="42">
        <f t="shared" si="3"/>
        <v>0.48</v>
      </c>
      <c r="M9" s="71">
        <f t="shared" si="4"/>
        <v>1.811320754716981</v>
      </c>
      <c r="N9" s="64">
        <f t="shared" si="5"/>
        <v>9.6</v>
      </c>
      <c r="O9" s="15"/>
      <c r="P9" s="15"/>
      <c r="Q9" s="15">
        <f t="shared" si="6"/>
        <v>2.291320754716981</v>
      </c>
      <c r="BR9" s="5"/>
      <c r="BS9" s="7"/>
    </row>
    <row r="10" spans="1:71" s="3" customFormat="1" ht="75.75" customHeight="1">
      <c r="A10" s="54" t="s">
        <v>94</v>
      </c>
      <c r="B10" s="52" t="s">
        <v>74</v>
      </c>
      <c r="C10" s="12">
        <v>0.1</v>
      </c>
      <c r="D10" s="13">
        <f>+'FORMULACIÓN PGDI - III.'!F41</f>
        <v>0.25</v>
      </c>
      <c r="E10" s="69">
        <f>+'FORMULACIÓN PGDI - III.'!G41</f>
        <v>0.25</v>
      </c>
      <c r="F10" s="68">
        <f t="shared" si="0"/>
        <v>1</v>
      </c>
      <c r="G10" s="16">
        <v>0.025</v>
      </c>
      <c r="H10" s="70">
        <f>+G10</f>
        <v>0.025</v>
      </c>
      <c r="I10" s="70">
        <f>+'FORMULACIÓN PGDI - III.'!J41</f>
        <v>0.25</v>
      </c>
      <c r="J10" s="68">
        <f t="shared" si="1"/>
        <v>10</v>
      </c>
      <c r="K10" s="64">
        <f t="shared" si="2"/>
        <v>0.275</v>
      </c>
      <c r="L10" s="42">
        <f t="shared" si="3"/>
        <v>0.5</v>
      </c>
      <c r="M10" s="68">
        <f t="shared" si="4"/>
        <v>1.8181818181818181</v>
      </c>
      <c r="N10" s="64">
        <f t="shared" si="5"/>
        <v>5</v>
      </c>
      <c r="O10" s="15"/>
      <c r="P10" s="15"/>
      <c r="Q10" s="15">
        <f t="shared" si="6"/>
        <v>2.3181818181818183</v>
      </c>
      <c r="BR10" s="5"/>
      <c r="BS10" s="7"/>
    </row>
    <row r="11" spans="1:71" s="3" customFormat="1" ht="75.75" customHeight="1">
      <c r="A11" s="54" t="s">
        <v>95</v>
      </c>
      <c r="B11" s="52" t="s">
        <v>75</v>
      </c>
      <c r="C11" s="12">
        <v>0.07</v>
      </c>
      <c r="D11" s="13">
        <f>+'FORMULACIÓN PGDI - III.'!F54</f>
        <v>0.18</v>
      </c>
      <c r="E11" s="69">
        <f>+'FORMULACIÓN PGDI - III.'!G54</f>
        <v>0</v>
      </c>
      <c r="F11" s="72">
        <f t="shared" si="0"/>
        <v>0</v>
      </c>
      <c r="G11" s="16">
        <v>0.02</v>
      </c>
      <c r="H11" s="70">
        <v>0.0219</v>
      </c>
      <c r="I11" s="70">
        <f>+'FORMULACIÓN PGDI - III.'!J54</f>
        <v>0</v>
      </c>
      <c r="J11" s="71">
        <f t="shared" si="1"/>
        <v>0</v>
      </c>
      <c r="K11" s="64">
        <f t="shared" si="2"/>
        <v>0.19999999999999998</v>
      </c>
      <c r="L11" s="42">
        <f t="shared" si="3"/>
        <v>0</v>
      </c>
      <c r="M11" s="68">
        <f t="shared" si="4"/>
        <v>0</v>
      </c>
      <c r="N11" s="64">
        <f t="shared" si="5"/>
        <v>0</v>
      </c>
      <c r="O11" s="15"/>
      <c r="P11" s="15"/>
      <c r="Q11" s="15">
        <f t="shared" si="6"/>
        <v>0</v>
      </c>
      <c r="BR11" s="5"/>
      <c r="BS11" s="7"/>
    </row>
    <row r="12" spans="1:71" s="3" customFormat="1" ht="75.75" customHeight="1">
      <c r="A12" s="54" t="s">
        <v>96</v>
      </c>
      <c r="B12" s="52" t="s">
        <v>76</v>
      </c>
      <c r="C12" s="12">
        <v>0.03</v>
      </c>
      <c r="D12" s="13">
        <f>+'FORMULACIÓN PGDI - III.'!F56</f>
        <v>0.25</v>
      </c>
      <c r="E12" s="69">
        <f>+'FORMULACIÓN PGDI - III.'!G56</f>
        <v>0</v>
      </c>
      <c r="F12" s="68">
        <f t="shared" si="0"/>
        <v>0</v>
      </c>
      <c r="G12" s="16">
        <v>0.005</v>
      </c>
      <c r="H12" s="70">
        <f>+G12</f>
        <v>0.005</v>
      </c>
      <c r="I12" s="70">
        <f>+'FORMULACIÓN PGDI - III.'!J56</f>
        <v>0</v>
      </c>
      <c r="J12" s="68">
        <f t="shared" si="1"/>
        <v>0</v>
      </c>
      <c r="K12" s="64">
        <f t="shared" si="2"/>
        <v>0.255</v>
      </c>
      <c r="L12" s="42">
        <f t="shared" si="3"/>
        <v>0</v>
      </c>
      <c r="M12" s="68">
        <f t="shared" si="4"/>
        <v>0</v>
      </c>
      <c r="N12" s="64">
        <f t="shared" si="5"/>
        <v>0</v>
      </c>
      <c r="O12" s="15"/>
      <c r="P12" s="15"/>
      <c r="Q12" s="15">
        <f t="shared" si="6"/>
        <v>0</v>
      </c>
      <c r="BR12" s="5"/>
      <c r="BS12" s="7"/>
    </row>
    <row r="13" spans="1:72" ht="75.75" customHeight="1">
      <c r="A13" s="54" t="s">
        <v>97</v>
      </c>
      <c r="B13" s="52" t="s">
        <v>77</v>
      </c>
      <c r="C13" s="12">
        <v>0.1</v>
      </c>
      <c r="D13" s="13" t="e">
        <f>+'FORMULACIÓN PGDI - III.'!#REF!</f>
        <v>#REF!</v>
      </c>
      <c r="E13" s="69" t="e">
        <f>+'FORMULACIÓN PGDI - III.'!#REF!</f>
        <v>#REF!</v>
      </c>
      <c r="F13" s="73" t="e">
        <f t="shared" si="0"/>
        <v>#REF!</v>
      </c>
      <c r="G13" s="16">
        <v>0.04</v>
      </c>
      <c r="H13" s="70">
        <v>0.04</v>
      </c>
      <c r="I13" s="70" t="e">
        <f>+'FORMULACIÓN PGDI - III.'!#REF!</f>
        <v>#REF!</v>
      </c>
      <c r="J13" s="71" t="e">
        <f t="shared" si="1"/>
        <v>#REF!</v>
      </c>
      <c r="K13" s="64" t="e">
        <f t="shared" si="2"/>
        <v>#REF!</v>
      </c>
      <c r="L13" s="42" t="e">
        <f>+E13+I13</f>
        <v>#REF!</v>
      </c>
      <c r="M13" s="73" t="e">
        <f t="shared" si="4"/>
        <v>#REF!</v>
      </c>
      <c r="N13" s="64" t="e">
        <f t="shared" si="5"/>
        <v>#REF!</v>
      </c>
      <c r="O13" s="15"/>
      <c r="P13" s="15"/>
      <c r="Q13" s="15" t="e">
        <f t="shared" si="6"/>
        <v>#REF!</v>
      </c>
      <c r="BR13" s="5" t="s">
        <v>3</v>
      </c>
      <c r="BS13" s="7" t="s">
        <v>1</v>
      </c>
      <c r="BT13" s="6"/>
    </row>
    <row r="14" spans="1:17" ht="28.5" customHeight="1">
      <c r="A14" s="138" t="s">
        <v>6</v>
      </c>
      <c r="B14" s="139"/>
      <c r="C14" s="66">
        <f>SUM(C4:C13)</f>
        <v>1.0000000000000002</v>
      </c>
      <c r="D14" s="55" t="e">
        <f aca="true" t="shared" si="7" ref="D14:O14">+SUM(D4:D13)</f>
        <v>#REF!</v>
      </c>
      <c r="E14" s="55" t="e">
        <f t="shared" si="7"/>
        <v>#REF!</v>
      </c>
      <c r="F14" s="55"/>
      <c r="G14" s="55">
        <f t="shared" si="7"/>
        <v>0.31199999999999994</v>
      </c>
      <c r="H14" s="55">
        <f t="shared" si="7"/>
        <v>0.31489999999999996</v>
      </c>
      <c r="I14" s="74" t="e">
        <f t="shared" si="7"/>
        <v>#REF!</v>
      </c>
      <c r="J14" s="55"/>
      <c r="K14" s="55" t="e">
        <f t="shared" si="7"/>
        <v>#REF!</v>
      </c>
      <c r="L14" s="55" t="e">
        <f t="shared" si="7"/>
        <v>#REF!</v>
      </c>
      <c r="M14" s="75" t="e">
        <f>+L14/K14</f>
        <v>#REF!</v>
      </c>
      <c r="N14" s="55" t="e">
        <f>AVERAGE(N4:N13)</f>
        <v>#REF!</v>
      </c>
      <c r="O14" s="14">
        <f t="shared" si="7"/>
        <v>0</v>
      </c>
      <c r="P14" s="14">
        <f>SUM(P4:P13)</f>
        <v>0</v>
      </c>
      <c r="Q14" s="14" t="e">
        <f>SUM(Q4:Q13)</f>
        <v>#REF!</v>
      </c>
    </row>
    <row r="16" spans="5:12" ht="14.25">
      <c r="E16" s="49" t="e">
        <f>+E14/D14</f>
        <v>#REF!</v>
      </c>
      <c r="F16" s="49"/>
      <c r="I16" s="49" t="e">
        <f>+I14/H14</f>
        <v>#REF!</v>
      </c>
      <c r="J16" s="49"/>
      <c r="L16" s="49"/>
    </row>
    <row r="18" spans="9:11" ht="14.25">
      <c r="I18" s="67" t="e">
        <f>+D14+G14</f>
        <v>#REF!</v>
      </c>
      <c r="J18" s="67"/>
      <c r="K18" s="67" t="e">
        <f>+E14+I14</f>
        <v>#REF!</v>
      </c>
    </row>
    <row r="19" ht="14.25">
      <c r="K19" s="49" t="e">
        <f>+K18/I18</f>
        <v>#REF!</v>
      </c>
    </row>
  </sheetData>
  <sheetProtection/>
  <mergeCells count="6">
    <mergeCell ref="A14:B14"/>
    <mergeCell ref="B1:L1"/>
    <mergeCell ref="M1:O1"/>
    <mergeCell ref="P1:Q1"/>
    <mergeCell ref="B2:L2"/>
    <mergeCell ref="N2:Q2"/>
  </mergeCells>
  <printOptions gridLines="1" horizontalCentered="1" verticalCentered="1"/>
  <pageMargins left="0.1968503937007874" right="0.1968503937007874" top="0.1968503937007874" bottom="0.1968503937007874" header="0.1968503937007874" footer="0.1968503937007874"/>
  <pageSetup orientation="landscape" paperSize="14" scale="50" r:id="rId2"/>
  <drawing r:id="rId1"/>
</worksheet>
</file>

<file path=xl/worksheets/sheet2.xml><?xml version="1.0" encoding="utf-8"?>
<worksheet xmlns="http://schemas.openxmlformats.org/spreadsheetml/2006/main" xmlns:r="http://schemas.openxmlformats.org/officeDocument/2006/relationships">
  <dimension ref="A1:BS24"/>
  <sheetViews>
    <sheetView showGridLines="0" tabSelected="1" zoomScale="70" zoomScaleNormal="70" zoomScaleSheetLayoutView="70" zoomScalePageLayoutView="54" workbookViewId="0" topLeftCell="A1">
      <pane xSplit="1" ySplit="2" topLeftCell="B3" activePane="bottomRight" state="frozen"/>
      <selection pane="topLeft" activeCell="A1" sqref="A1"/>
      <selection pane="topRight" activeCell="B1" sqref="B1"/>
      <selection pane="bottomLeft" activeCell="A3" sqref="A3"/>
      <selection pane="bottomRight" activeCell="B3" sqref="B3"/>
    </sheetView>
  </sheetViews>
  <sheetFormatPr defaultColWidth="11.421875" defaultRowHeight="15"/>
  <cols>
    <col min="1" max="1" width="30.421875" style="2" customWidth="1"/>
    <col min="2" max="2" width="62.28125" style="2" customWidth="1"/>
    <col min="3" max="3" width="36.421875" style="2" customWidth="1"/>
    <col min="4" max="4" width="17.7109375" style="2" customWidth="1"/>
    <col min="5" max="6" width="18.8515625" style="2" customWidth="1"/>
    <col min="7" max="7" width="17.7109375" style="2" customWidth="1"/>
    <col min="8" max="8" width="26.140625" style="2" customWidth="1"/>
    <col min="9" max="10" width="20.00390625" style="2" customWidth="1"/>
    <col min="11" max="11" width="30.8515625" style="2" customWidth="1"/>
    <col min="12" max="12" width="20.57421875" style="2" customWidth="1"/>
    <col min="13" max="13" width="23.7109375" style="2" customWidth="1"/>
    <col min="14" max="14" width="23.421875" style="2" customWidth="1"/>
    <col min="15" max="15" width="20.140625" style="2" customWidth="1"/>
    <col min="16" max="16" width="22.140625" style="2" customWidth="1"/>
    <col min="17" max="17" width="18.28125" style="2" hidden="1" customWidth="1"/>
    <col min="18" max="68" width="11.421875" style="2" customWidth="1"/>
    <col min="69" max="70" width="0" style="2" hidden="1" customWidth="1"/>
    <col min="71" max="16384" width="11.421875" style="2" customWidth="1"/>
  </cols>
  <sheetData>
    <row r="1" spans="1:16" s="1" customFormat="1" ht="126.75" customHeight="1">
      <c r="A1" s="154" t="s">
        <v>170</v>
      </c>
      <c r="B1" s="155"/>
      <c r="C1" s="155"/>
      <c r="D1" s="155"/>
      <c r="E1" s="155"/>
      <c r="F1" s="155"/>
      <c r="G1" s="155"/>
      <c r="H1" s="155"/>
      <c r="I1" s="155"/>
      <c r="J1" s="155"/>
      <c r="K1" s="156"/>
      <c r="L1" s="143" t="s">
        <v>106</v>
      </c>
      <c r="M1" s="144"/>
      <c r="N1" s="145"/>
      <c r="O1" s="140"/>
      <c r="P1" s="142"/>
    </row>
    <row r="2" spans="1:16" s="1" customFormat="1" ht="36">
      <c r="A2" s="11" t="s">
        <v>20</v>
      </c>
      <c r="B2" s="83" t="s">
        <v>218</v>
      </c>
      <c r="C2" s="147"/>
      <c r="D2" s="148"/>
      <c r="E2" s="148"/>
      <c r="F2" s="148"/>
      <c r="G2" s="148"/>
      <c r="H2" s="148"/>
      <c r="I2" s="148"/>
      <c r="J2" s="148"/>
      <c r="K2" s="149"/>
      <c r="L2" s="11" t="s">
        <v>21</v>
      </c>
      <c r="M2" s="150"/>
      <c r="N2" s="151"/>
      <c r="O2" s="151"/>
      <c r="P2" s="152"/>
    </row>
    <row r="3" spans="1:71" s="4" customFormat="1" ht="65.25" customHeight="1">
      <c r="A3" s="8" t="s">
        <v>171</v>
      </c>
      <c r="B3" s="8" t="s">
        <v>10</v>
      </c>
      <c r="C3" s="9" t="s">
        <v>85</v>
      </c>
      <c r="D3" s="8" t="s">
        <v>144</v>
      </c>
      <c r="E3" s="8" t="s">
        <v>145</v>
      </c>
      <c r="F3" s="8" t="s">
        <v>9</v>
      </c>
      <c r="G3" s="8" t="s">
        <v>17</v>
      </c>
      <c r="H3" s="8" t="s">
        <v>13</v>
      </c>
      <c r="I3" s="8" t="s">
        <v>172</v>
      </c>
      <c r="J3" s="8" t="s">
        <v>104</v>
      </c>
      <c r="K3" s="8" t="s">
        <v>14</v>
      </c>
      <c r="L3" s="8" t="s">
        <v>15</v>
      </c>
      <c r="M3" s="8" t="s">
        <v>18</v>
      </c>
      <c r="N3" s="8" t="s">
        <v>19</v>
      </c>
      <c r="O3" s="8" t="s">
        <v>16</v>
      </c>
      <c r="P3" s="8" t="s">
        <v>146</v>
      </c>
      <c r="Q3" s="8" t="s">
        <v>135</v>
      </c>
      <c r="BQ3" s="5" t="s">
        <v>2</v>
      </c>
      <c r="BR3" s="7" t="s">
        <v>0</v>
      </c>
      <c r="BS3" s="6"/>
    </row>
    <row r="4" spans="1:70" s="3" customFormat="1" ht="83.25" customHeight="1">
      <c r="A4" s="159" t="s">
        <v>157</v>
      </c>
      <c r="B4" s="101" t="s">
        <v>169</v>
      </c>
      <c r="C4" s="52" t="s">
        <v>147</v>
      </c>
      <c r="D4" s="12">
        <v>0.3</v>
      </c>
      <c r="E4" s="43">
        <f>+'FORMULACIÓN PGDI - III.'!F21</f>
        <v>0.25</v>
      </c>
      <c r="F4" s="43">
        <f>+'FORMULACIÓN PGDI - III.'!G21</f>
        <v>0.25</v>
      </c>
      <c r="G4" s="13">
        <f>+'FORMULACIÓN PGDI - III.'!H21</f>
        <v>0.25</v>
      </c>
      <c r="H4" s="63"/>
      <c r="I4" s="43">
        <f>+'FORMULACIÓN PGDI - III.'!J21</f>
        <v>0.25</v>
      </c>
      <c r="J4" s="43">
        <f>+'FORMULACIÓN PGDI - III.'!K21</f>
        <v>0.25</v>
      </c>
      <c r="K4" s="43"/>
      <c r="L4" s="43">
        <f>+'FORMULACIÓN PGDI - III.'!M21</f>
        <v>0.25</v>
      </c>
      <c r="M4" s="13">
        <f>+'FORMULACIÓN PGDI - III.'!N21</f>
        <v>0.25</v>
      </c>
      <c r="N4" s="14"/>
      <c r="O4" s="14">
        <f>+'FORMULACIÓN PGDI - III.'!P21</f>
        <v>0</v>
      </c>
      <c r="P4" s="43">
        <f>+E4+G4+J4+M4</f>
        <v>1</v>
      </c>
      <c r="Q4" s="43"/>
      <c r="BQ4" s="5"/>
      <c r="BR4" s="7"/>
    </row>
    <row r="5" spans="1:70" s="3" customFormat="1" ht="81.75" customHeight="1">
      <c r="A5" s="160"/>
      <c r="B5" s="101" t="s">
        <v>168</v>
      </c>
      <c r="C5" s="52" t="s">
        <v>147</v>
      </c>
      <c r="D5" s="12">
        <v>0.1</v>
      </c>
      <c r="E5" s="63">
        <f>+'FORMULACIÓN PGDI - III.'!F24</f>
        <v>0.25</v>
      </c>
      <c r="F5" s="43">
        <f>+'FORMULACIÓN PGDI - III.'!G24</f>
        <v>0.25</v>
      </c>
      <c r="G5" s="63">
        <f>+'FORMULACIÓN PGDI - III.'!H24</f>
        <v>0.25</v>
      </c>
      <c r="H5" s="63"/>
      <c r="I5" s="43">
        <f>+'FORMULACIÓN PGDI - III.'!J24</f>
        <v>0.25</v>
      </c>
      <c r="J5" s="43">
        <f>+'FORMULACIÓN PGDI - III.'!K24</f>
        <v>0.25</v>
      </c>
      <c r="K5" s="43"/>
      <c r="L5" s="43">
        <f>+'FORMULACIÓN PGDI - III.'!M24</f>
        <v>0.25</v>
      </c>
      <c r="M5" s="13">
        <f>+'FORMULACIÓN PGDI - III.'!N24</f>
        <v>0.25</v>
      </c>
      <c r="N5" s="14"/>
      <c r="O5" s="14">
        <f>+'FORMULACIÓN PGDI - III.'!P24</f>
        <v>0</v>
      </c>
      <c r="P5" s="43">
        <f aca="true" t="shared" si="0" ref="P5:P12">+E5+G5+J5+M5</f>
        <v>1</v>
      </c>
      <c r="Q5" s="43"/>
      <c r="BQ5" s="5"/>
      <c r="BR5" s="7"/>
    </row>
    <row r="6" spans="1:70" s="3" customFormat="1" ht="103.5" customHeight="1">
      <c r="A6" s="160"/>
      <c r="B6" s="101" t="s">
        <v>167</v>
      </c>
      <c r="C6" s="52" t="s">
        <v>147</v>
      </c>
      <c r="D6" s="12">
        <v>0.1</v>
      </c>
      <c r="E6" s="63">
        <f>+'FORMULACIÓN PGDI - III.'!F29</f>
        <v>0.25</v>
      </c>
      <c r="F6" s="43">
        <f>+'FORMULACIÓN PGDI - III.'!G29</f>
        <v>0.24</v>
      </c>
      <c r="G6" s="63">
        <v>0.025</v>
      </c>
      <c r="H6" s="63"/>
      <c r="I6" s="43">
        <f>+'FORMULACIÓN PGDI - III.'!J29</f>
        <v>0.24</v>
      </c>
      <c r="J6" s="43">
        <f>+'FORMULACIÓN PGDI - III.'!K29</f>
        <v>0.25</v>
      </c>
      <c r="K6" s="43"/>
      <c r="L6" s="43">
        <f>+'FORMULACIÓN PGDI - III.'!M29</f>
        <v>0.24</v>
      </c>
      <c r="M6" s="13">
        <f>+'FORMULACIÓN PGDI - III.'!N29</f>
        <v>0.25</v>
      </c>
      <c r="N6" s="14"/>
      <c r="O6" s="14">
        <f>+'FORMULACIÓN PGDI - III.'!P29</f>
        <v>0</v>
      </c>
      <c r="P6" s="43">
        <f t="shared" si="0"/>
        <v>0.775</v>
      </c>
      <c r="Q6" s="43"/>
      <c r="BQ6" s="5"/>
      <c r="BR6" s="7"/>
    </row>
    <row r="7" spans="1:70" s="3" customFormat="1" ht="81.75" customHeight="1">
      <c r="A7" s="160"/>
      <c r="B7" s="101" t="s">
        <v>166</v>
      </c>
      <c r="C7" s="52" t="s">
        <v>147</v>
      </c>
      <c r="D7" s="12">
        <v>0.049999999999999996</v>
      </c>
      <c r="E7" s="63">
        <f>+'FORMULACIÓN PGDI - III.'!F32</f>
        <v>0.25</v>
      </c>
      <c r="F7" s="43">
        <f>+'FORMULACIÓN PGDI - III.'!G32</f>
        <v>0</v>
      </c>
      <c r="G7" s="63">
        <v>0.02</v>
      </c>
      <c r="H7" s="63"/>
      <c r="I7" s="43">
        <f>+'FORMULACIÓN PGDI - III.'!J32</f>
        <v>0.25</v>
      </c>
      <c r="J7" s="43">
        <f>+'FORMULACIÓN PGDI - III.'!K32</f>
        <v>0.25</v>
      </c>
      <c r="K7" s="43"/>
      <c r="L7" s="43">
        <f>+'FORMULACIÓN PGDI - III.'!M32</f>
        <v>0.25</v>
      </c>
      <c r="M7" s="13">
        <f>+'FORMULACIÓN PGDI - III.'!N32</f>
        <v>0.25</v>
      </c>
      <c r="N7" s="14"/>
      <c r="O7" s="14">
        <f>+'FORMULACIÓN PGDI - III.'!P32</f>
        <v>0</v>
      </c>
      <c r="P7" s="43">
        <f t="shared" si="0"/>
        <v>0.77</v>
      </c>
      <c r="Q7" s="43"/>
      <c r="BQ7" s="5"/>
      <c r="BR7" s="7"/>
    </row>
    <row r="8" spans="1:70" s="3" customFormat="1" ht="84.75" customHeight="1">
      <c r="A8" s="160"/>
      <c r="B8" s="101" t="s">
        <v>165</v>
      </c>
      <c r="C8" s="52" t="s">
        <v>147</v>
      </c>
      <c r="D8" s="12">
        <v>0.049999999999999996</v>
      </c>
      <c r="E8" s="63">
        <f>+'FORMULACIÓN PGDI - III.'!F35</f>
        <v>0.25</v>
      </c>
      <c r="F8" s="43">
        <f>+'FORMULACIÓN PGDI - III.'!G35</f>
        <v>0</v>
      </c>
      <c r="G8" s="63">
        <v>0.02</v>
      </c>
      <c r="H8" s="63"/>
      <c r="I8" s="43">
        <f>+'FORMULACIÓN PGDI - III.'!J35</f>
        <v>0.25</v>
      </c>
      <c r="J8" s="43">
        <f>+'FORMULACIÓN PGDI - III.'!K35</f>
        <v>0.25</v>
      </c>
      <c r="K8" s="43"/>
      <c r="L8" s="43">
        <f>+'FORMULACIÓN PGDI - III.'!M35</f>
        <v>0.25</v>
      </c>
      <c r="M8" s="13">
        <f>+'FORMULACIÓN PGDI - III.'!N35</f>
        <v>0.25</v>
      </c>
      <c r="N8" s="14"/>
      <c r="O8" s="14">
        <f>+'FORMULACIÓN PGDI - III.'!P35</f>
        <v>0</v>
      </c>
      <c r="P8" s="43">
        <f t="shared" si="0"/>
        <v>0.77</v>
      </c>
      <c r="Q8" s="43"/>
      <c r="BQ8" s="5"/>
      <c r="BR8" s="7"/>
    </row>
    <row r="9" spans="1:70" s="3" customFormat="1" ht="83.25" customHeight="1">
      <c r="A9" s="160"/>
      <c r="B9" s="101" t="s">
        <v>164</v>
      </c>
      <c r="C9" s="52" t="s">
        <v>147</v>
      </c>
      <c r="D9" s="12">
        <v>0.05</v>
      </c>
      <c r="E9" s="63">
        <f>+'FORMULACIÓN PGDI - III.'!F39</f>
        <v>0.25</v>
      </c>
      <c r="F9" s="43">
        <f>+'FORMULACIÓN PGDI - III.'!G39</f>
        <v>0.24</v>
      </c>
      <c r="G9" s="63">
        <v>0.015000000000000001</v>
      </c>
      <c r="H9" s="63"/>
      <c r="I9" s="43">
        <f>+'FORMULACIÓN PGDI - III.'!J39</f>
        <v>0.24</v>
      </c>
      <c r="J9" s="43">
        <f>+'FORMULACIÓN PGDI - III.'!K39</f>
        <v>0.25</v>
      </c>
      <c r="K9" s="43"/>
      <c r="L9" s="43">
        <f>+'FORMULACIÓN PGDI - III.'!M39</f>
        <v>0.24</v>
      </c>
      <c r="M9" s="13">
        <f>+'FORMULACIÓN PGDI - III.'!N39</f>
        <v>0.25</v>
      </c>
      <c r="N9" s="14"/>
      <c r="O9" s="14">
        <f>+'FORMULACIÓN PGDI - III.'!P39</f>
        <v>0</v>
      </c>
      <c r="P9" s="43">
        <f t="shared" si="0"/>
        <v>0.765</v>
      </c>
      <c r="Q9" s="43"/>
      <c r="BQ9" s="5"/>
      <c r="BR9" s="7"/>
    </row>
    <row r="10" spans="1:70" s="3" customFormat="1" ht="75.75" customHeight="1">
      <c r="A10" s="161"/>
      <c r="B10" s="101" t="s">
        <v>163</v>
      </c>
      <c r="C10" s="52" t="s">
        <v>147</v>
      </c>
      <c r="D10" s="12">
        <v>0.05</v>
      </c>
      <c r="E10" s="63">
        <f>+'FORMULACIÓN PGDI - III.'!F41</f>
        <v>0.25</v>
      </c>
      <c r="F10" s="43">
        <f>+'FORMULACIÓN PGDI - III.'!G41</f>
        <v>0.25</v>
      </c>
      <c r="G10" s="63">
        <f>+'FORMULACIÓN PGDI - III.'!H41</f>
        <v>0.25</v>
      </c>
      <c r="H10" s="63"/>
      <c r="I10" s="43">
        <f>+'FORMULACIÓN PGDI - III.'!J41</f>
        <v>0.25</v>
      </c>
      <c r="J10" s="43">
        <f>+'FORMULACIÓN PGDI - III.'!K41</f>
        <v>0.25</v>
      </c>
      <c r="K10" s="43"/>
      <c r="L10" s="43">
        <f>+'FORMULACIÓN PGDI - III.'!M41</f>
        <v>0.25</v>
      </c>
      <c r="M10" s="63">
        <f>+'FORMULACIÓN PGDI - III.'!N41</f>
        <v>0.25</v>
      </c>
      <c r="N10" s="14"/>
      <c r="O10" s="14">
        <f>+'FORMULACIÓN PGDI - III.'!P41</f>
        <v>0</v>
      </c>
      <c r="P10" s="43">
        <f t="shared" si="0"/>
        <v>1</v>
      </c>
      <c r="Q10" s="43"/>
      <c r="BQ10" s="5"/>
      <c r="BR10" s="7"/>
    </row>
    <row r="11" spans="1:70" s="3" customFormat="1" ht="75.75" customHeight="1">
      <c r="A11" s="157" t="s">
        <v>158</v>
      </c>
      <c r="B11" s="101" t="s">
        <v>176</v>
      </c>
      <c r="C11" s="52" t="s">
        <v>147</v>
      </c>
      <c r="D11" s="12">
        <v>0.15000000000000002</v>
      </c>
      <c r="E11" s="63">
        <f>+'FORMULACIÓN PGDI - III.'!F54</f>
        <v>0.18</v>
      </c>
      <c r="F11" s="43">
        <f>+'FORMULACIÓN PGDI - III.'!G54</f>
        <v>0</v>
      </c>
      <c r="G11" s="63">
        <f>+'FORMULACIÓN PGDI - III.'!H54</f>
        <v>0.22</v>
      </c>
      <c r="H11" s="63"/>
      <c r="I11" s="43">
        <f>+'FORMULACIÓN PGDI - III.'!J54</f>
        <v>0</v>
      </c>
      <c r="J11" s="43">
        <f>+'FORMULACIÓN PGDI - III.'!K54</f>
        <v>0.39999999999999997</v>
      </c>
      <c r="K11" s="43"/>
      <c r="L11" s="43">
        <f>+'FORMULACIÓN PGDI - III.'!M54</f>
        <v>0</v>
      </c>
      <c r="M11" s="13">
        <f>+'FORMULACIÓN PGDI - III.'!N54</f>
        <v>0.19999999999999998</v>
      </c>
      <c r="N11" s="14"/>
      <c r="O11" s="14">
        <f>+'FORMULACIÓN PGDI - III.'!P54</f>
        <v>0</v>
      </c>
      <c r="P11" s="43">
        <f t="shared" si="0"/>
        <v>1</v>
      </c>
      <c r="Q11" s="43"/>
      <c r="BQ11" s="5"/>
      <c r="BR11" s="7"/>
    </row>
    <row r="12" spans="1:70" s="3" customFormat="1" ht="75.75" customHeight="1">
      <c r="A12" s="158"/>
      <c r="B12" s="101" t="s">
        <v>177</v>
      </c>
      <c r="C12" s="52" t="s">
        <v>147</v>
      </c>
      <c r="D12" s="12">
        <v>0.15000000000000002</v>
      </c>
      <c r="E12" s="63">
        <f>+'FORMULACIÓN PGDI - III.'!F56</f>
        <v>0.25</v>
      </c>
      <c r="F12" s="43">
        <f>+'FORMULACIÓN PGDI - III.'!G56</f>
        <v>0</v>
      </c>
      <c r="G12" s="63">
        <f>+'FORMULACIÓN PGDI - III.'!H56</f>
        <v>0.25</v>
      </c>
      <c r="H12" s="63"/>
      <c r="I12" s="43">
        <f>+'FORMULACIÓN PGDI - III.'!J56</f>
        <v>0</v>
      </c>
      <c r="J12" s="43">
        <f>+'FORMULACIÓN PGDI - III.'!K56</f>
        <v>0.25</v>
      </c>
      <c r="K12" s="43"/>
      <c r="L12" s="43">
        <f>+K12</f>
        <v>0</v>
      </c>
      <c r="M12" s="13">
        <f>+'FORMULACIÓN PGDI - III.'!N56</f>
        <v>0.25</v>
      </c>
      <c r="N12" s="14"/>
      <c r="O12" s="14">
        <f>+'FORMULACIÓN PGDI - III.'!P56</f>
        <v>0</v>
      </c>
      <c r="P12" s="43">
        <f t="shared" si="0"/>
        <v>1</v>
      </c>
      <c r="Q12" s="43"/>
      <c r="BQ12" s="5"/>
      <c r="BR12" s="7"/>
    </row>
    <row r="13" spans="1:17" ht="28.5" customHeight="1">
      <c r="A13" s="153" t="s">
        <v>6</v>
      </c>
      <c r="B13" s="153"/>
      <c r="C13" s="153"/>
      <c r="D13" s="79">
        <f>SUM(D4:D12)</f>
        <v>1.0000000000000002</v>
      </c>
      <c r="E13" s="80"/>
      <c r="F13" s="80"/>
      <c r="G13" s="80"/>
      <c r="H13" s="80"/>
      <c r="I13" s="80"/>
      <c r="J13" s="80"/>
      <c r="K13" s="80"/>
      <c r="L13" s="80"/>
      <c r="M13" s="80"/>
      <c r="N13" s="80"/>
      <c r="O13" s="80"/>
      <c r="P13" s="79"/>
      <c r="Q13" s="80"/>
    </row>
    <row r="15" spans="6:15" ht="14.25">
      <c r="F15" s="49"/>
      <c r="I15" s="49"/>
      <c r="J15" s="49"/>
      <c r="L15" s="49"/>
      <c r="O15" s="49"/>
    </row>
    <row r="22" spans="4:8" ht="14.25">
      <c r="D22" s="1"/>
      <c r="E22" s="1"/>
      <c r="F22" s="1"/>
      <c r="G22" s="1"/>
      <c r="H22" s="1"/>
    </row>
    <row r="23" ht="14.25">
      <c r="H23" s="67"/>
    </row>
    <row r="24" spans="4:8" ht="14.25">
      <c r="D24" s="67"/>
      <c r="E24" s="67"/>
      <c r="F24" s="67"/>
      <c r="G24" s="67"/>
      <c r="H24" s="67"/>
    </row>
  </sheetData>
  <sheetProtection/>
  <mergeCells count="8">
    <mergeCell ref="L1:N1"/>
    <mergeCell ref="O1:P1"/>
    <mergeCell ref="A13:C13"/>
    <mergeCell ref="C2:K2"/>
    <mergeCell ref="M2:P2"/>
    <mergeCell ref="A1:K1"/>
    <mergeCell ref="A11:A12"/>
    <mergeCell ref="A4:A10"/>
  </mergeCells>
  <printOptions gridLines="1" horizontalCentered="1" verticalCentered="1"/>
  <pageMargins left="0.1968503937007874" right="0.1968503937007874" top="0.1968503937007874" bottom="0.1968503937007874" header="0.1968503937007874" footer="0.1968503937007874"/>
  <pageSetup orientation="landscape" paperSize="14" scale="5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93"/>
  <sheetViews>
    <sheetView zoomScale="85" zoomScaleNormal="85" zoomScaleSheetLayoutView="85" zoomScalePageLayoutView="0" workbookViewId="0" topLeftCell="A1">
      <pane xSplit="2" ySplit="2" topLeftCell="C12" activePane="bottomRight" state="frozen"/>
      <selection pane="topLeft" activeCell="A1" sqref="A1"/>
      <selection pane="topRight" activeCell="C1" sqref="C1"/>
      <selection pane="bottomLeft" activeCell="A5" sqref="A5"/>
      <selection pane="bottomRight" activeCell="B1" sqref="B1:E1"/>
    </sheetView>
  </sheetViews>
  <sheetFormatPr defaultColWidth="11.421875" defaultRowHeight="15"/>
  <cols>
    <col min="1" max="1" width="27.140625" style="104" customWidth="1"/>
    <col min="2" max="2" width="50.57421875" style="104" customWidth="1"/>
    <col min="3" max="3" width="18.57421875" style="104" customWidth="1"/>
    <col min="4" max="4" width="64.140625" style="104" customWidth="1"/>
    <col min="5" max="5" width="80.421875" style="104" customWidth="1"/>
    <col min="6" max="6" width="18.140625" style="104" customWidth="1"/>
    <col min="7" max="7" width="12.28125" style="104" hidden="1" customWidth="1"/>
    <col min="8" max="8" width="17.00390625" style="104" customWidth="1"/>
    <col min="9" max="9" width="20.00390625" style="104" hidden="1" customWidth="1"/>
    <col min="10" max="10" width="14.8515625" style="104" hidden="1" customWidth="1"/>
    <col min="11" max="11" width="17.8515625" style="104" customWidth="1"/>
    <col min="12" max="12" width="20.00390625" style="104" hidden="1" customWidth="1"/>
    <col min="13" max="13" width="13.57421875" style="104" hidden="1" customWidth="1"/>
    <col min="14" max="14" width="17.7109375" style="104" customWidth="1"/>
    <col min="15" max="15" width="26.8515625" style="104" hidden="1" customWidth="1"/>
    <col min="16" max="16" width="12.28125" style="104" hidden="1" customWidth="1"/>
    <col min="17" max="18" width="15.8515625" style="104" hidden="1" customWidth="1"/>
    <col min="19" max="19" width="79.00390625" style="104" hidden="1" customWidth="1"/>
    <col min="20" max="20" width="67.57421875" style="104" hidden="1" customWidth="1"/>
    <col min="21" max="21" width="67.57421875" style="130" hidden="1" customWidth="1"/>
  </cols>
  <sheetData>
    <row r="1" spans="1:21" ht="103.5" customHeight="1">
      <c r="A1" s="102"/>
      <c r="B1" s="172" t="s">
        <v>170</v>
      </c>
      <c r="C1" s="173"/>
      <c r="D1" s="173"/>
      <c r="E1" s="174"/>
      <c r="F1" s="143" t="s">
        <v>108</v>
      </c>
      <c r="G1" s="144"/>
      <c r="H1" s="145"/>
      <c r="I1" s="86"/>
      <c r="J1" s="86"/>
      <c r="K1" s="86"/>
      <c r="L1" s="86"/>
      <c r="M1" s="86"/>
      <c r="N1" s="86"/>
      <c r="O1" s="86"/>
      <c r="P1" s="84"/>
      <c r="Q1" s="85"/>
      <c r="R1" s="85"/>
      <c r="S1" s="100"/>
      <c r="T1" s="102"/>
      <c r="U1" s="103"/>
    </row>
    <row r="2" spans="1:21" ht="47.25">
      <c r="A2" s="87" t="s">
        <v>10</v>
      </c>
      <c r="B2" s="88" t="s">
        <v>4</v>
      </c>
      <c r="C2" s="89" t="s">
        <v>152</v>
      </c>
      <c r="D2" s="88" t="s">
        <v>11</v>
      </c>
      <c r="E2" s="90" t="s">
        <v>151</v>
      </c>
      <c r="F2" s="91" t="s">
        <v>148</v>
      </c>
      <c r="G2" s="91"/>
      <c r="H2" s="91" t="s">
        <v>149</v>
      </c>
      <c r="I2" s="91"/>
      <c r="J2" s="91"/>
      <c r="K2" s="91" t="s">
        <v>150</v>
      </c>
      <c r="L2" s="92"/>
      <c r="M2" s="92"/>
      <c r="N2" s="91" t="s">
        <v>195</v>
      </c>
      <c r="O2" s="8"/>
      <c r="P2" s="8"/>
      <c r="Q2" s="8" t="s">
        <v>109</v>
      </c>
      <c r="R2" s="8" t="s">
        <v>110</v>
      </c>
      <c r="S2" s="17" t="s">
        <v>24</v>
      </c>
      <c r="T2" s="17" t="s">
        <v>196</v>
      </c>
      <c r="U2" s="17" t="s">
        <v>59</v>
      </c>
    </row>
    <row r="3" spans="1:21" ht="90">
      <c r="A3" s="179" t="s">
        <v>138</v>
      </c>
      <c r="B3" s="179" t="s">
        <v>136</v>
      </c>
      <c r="C3" s="21">
        <f aca="true" t="shared" si="0" ref="C3:C13">SUM(F3+H3+K3+N3)</f>
        <v>0.04</v>
      </c>
      <c r="D3" s="23" t="s">
        <v>120</v>
      </c>
      <c r="E3" s="105" t="s">
        <v>173</v>
      </c>
      <c r="F3" s="97">
        <v>0.01</v>
      </c>
      <c r="G3" s="97">
        <v>0.01</v>
      </c>
      <c r="H3" s="97">
        <v>0.01</v>
      </c>
      <c r="I3" s="97">
        <v>0.01</v>
      </c>
      <c r="J3" s="97">
        <v>0.01</v>
      </c>
      <c r="K3" s="97">
        <v>0.01</v>
      </c>
      <c r="L3" s="97">
        <v>0.01</v>
      </c>
      <c r="M3" s="97">
        <v>0.01</v>
      </c>
      <c r="N3" s="97">
        <v>0.01</v>
      </c>
      <c r="O3" s="20"/>
      <c r="P3" s="21"/>
      <c r="Q3" s="21">
        <f>+F3+H3+K3+N3</f>
        <v>0.04</v>
      </c>
      <c r="R3" s="21"/>
      <c r="S3" s="44"/>
      <c r="T3" s="50"/>
      <c r="U3" s="50" t="s">
        <v>66</v>
      </c>
    </row>
    <row r="4" spans="1:21" ht="90">
      <c r="A4" s="180"/>
      <c r="B4" s="180"/>
      <c r="C4" s="21">
        <f t="shared" si="0"/>
        <v>0.04</v>
      </c>
      <c r="D4" s="23" t="s">
        <v>156</v>
      </c>
      <c r="E4" s="105" t="s">
        <v>216</v>
      </c>
      <c r="F4" s="97">
        <v>0.01</v>
      </c>
      <c r="G4" s="97">
        <v>0.01</v>
      </c>
      <c r="H4" s="97">
        <v>0.01</v>
      </c>
      <c r="I4" s="97">
        <v>0.01</v>
      </c>
      <c r="J4" s="97">
        <v>0.01</v>
      </c>
      <c r="K4" s="97">
        <v>0.01</v>
      </c>
      <c r="L4" s="97">
        <v>0.01</v>
      </c>
      <c r="M4" s="97">
        <v>0.01</v>
      </c>
      <c r="N4" s="97">
        <v>0.01</v>
      </c>
      <c r="O4" s="20"/>
      <c r="P4" s="21"/>
      <c r="Q4" s="21">
        <f aca="true" t="shared" si="1" ref="Q4:Q56">+F4+H4+K4+N4</f>
        <v>0.04</v>
      </c>
      <c r="R4" s="21"/>
      <c r="S4" s="44"/>
      <c r="T4" s="50"/>
      <c r="U4" s="50" t="s">
        <v>66</v>
      </c>
    </row>
    <row r="5" spans="1:21" ht="75">
      <c r="A5" s="180"/>
      <c r="B5" s="180"/>
      <c r="C5" s="21">
        <f t="shared" si="0"/>
        <v>0.04</v>
      </c>
      <c r="D5" s="23" t="s">
        <v>121</v>
      </c>
      <c r="E5" s="105" t="s">
        <v>215</v>
      </c>
      <c r="F5" s="97">
        <v>0.01</v>
      </c>
      <c r="G5" s="97">
        <v>0.01</v>
      </c>
      <c r="H5" s="97">
        <v>0.01</v>
      </c>
      <c r="I5" s="97">
        <v>0.01</v>
      </c>
      <c r="J5" s="97">
        <v>0.01</v>
      </c>
      <c r="K5" s="97">
        <v>0.01</v>
      </c>
      <c r="L5" s="97">
        <v>0.01</v>
      </c>
      <c r="M5" s="97">
        <v>0.01</v>
      </c>
      <c r="N5" s="97">
        <v>0.01</v>
      </c>
      <c r="O5" s="20"/>
      <c r="P5" s="20"/>
      <c r="Q5" s="21">
        <f t="shared" si="1"/>
        <v>0.04</v>
      </c>
      <c r="R5" s="21"/>
      <c r="S5" s="44"/>
      <c r="T5" s="44"/>
      <c r="U5" s="50" t="s">
        <v>101</v>
      </c>
    </row>
    <row r="6" spans="1:21" ht="105">
      <c r="A6" s="180"/>
      <c r="B6" s="180"/>
      <c r="C6" s="21">
        <f t="shared" si="0"/>
        <v>0.04</v>
      </c>
      <c r="D6" s="82" t="s">
        <v>122</v>
      </c>
      <c r="E6" s="105" t="s">
        <v>214</v>
      </c>
      <c r="F6" s="97">
        <v>0.01</v>
      </c>
      <c r="G6" s="97">
        <v>0.01</v>
      </c>
      <c r="H6" s="97">
        <v>0.01</v>
      </c>
      <c r="I6" s="97">
        <v>0.01</v>
      </c>
      <c r="J6" s="97">
        <v>0.01</v>
      </c>
      <c r="K6" s="97">
        <v>0.01</v>
      </c>
      <c r="L6" s="97">
        <v>0.01</v>
      </c>
      <c r="M6" s="97">
        <v>0.01</v>
      </c>
      <c r="N6" s="97">
        <v>0.01</v>
      </c>
      <c r="O6" s="20"/>
      <c r="P6" s="20"/>
      <c r="Q6" s="21">
        <f t="shared" si="1"/>
        <v>0.04</v>
      </c>
      <c r="R6" s="21"/>
      <c r="S6" s="44"/>
      <c r="T6" s="44"/>
      <c r="U6" s="50" t="s">
        <v>107</v>
      </c>
    </row>
    <row r="7" spans="1:21" ht="228">
      <c r="A7" s="180"/>
      <c r="B7" s="180"/>
      <c r="C7" s="21">
        <f t="shared" si="0"/>
        <v>0.04</v>
      </c>
      <c r="D7" s="23" t="s">
        <v>123</v>
      </c>
      <c r="E7" s="105" t="s">
        <v>213</v>
      </c>
      <c r="F7" s="97">
        <v>0.01</v>
      </c>
      <c r="G7" s="97">
        <v>0.01</v>
      </c>
      <c r="H7" s="97">
        <v>0.01</v>
      </c>
      <c r="I7" s="97">
        <v>0.01</v>
      </c>
      <c r="J7" s="97">
        <v>0.01</v>
      </c>
      <c r="K7" s="97">
        <v>0.01</v>
      </c>
      <c r="L7" s="97">
        <v>0.01</v>
      </c>
      <c r="M7" s="97">
        <v>0.01</v>
      </c>
      <c r="N7" s="97">
        <v>0.01</v>
      </c>
      <c r="O7" s="20"/>
      <c r="P7" s="20"/>
      <c r="Q7" s="21">
        <f t="shared" si="1"/>
        <v>0.04</v>
      </c>
      <c r="R7" s="21"/>
      <c r="S7" s="77"/>
      <c r="T7" s="44"/>
      <c r="U7" s="50" t="s">
        <v>179</v>
      </c>
    </row>
    <row r="8" spans="1:21" ht="75">
      <c r="A8" s="180"/>
      <c r="B8" s="180"/>
      <c r="C8" s="21">
        <f t="shared" si="0"/>
        <v>0.04</v>
      </c>
      <c r="D8" s="23" t="s">
        <v>124</v>
      </c>
      <c r="E8" s="105" t="s">
        <v>212</v>
      </c>
      <c r="F8" s="97">
        <v>0.01</v>
      </c>
      <c r="G8" s="97">
        <v>0.01</v>
      </c>
      <c r="H8" s="97">
        <v>0.01</v>
      </c>
      <c r="I8" s="97">
        <v>0.01</v>
      </c>
      <c r="J8" s="97">
        <v>0.01</v>
      </c>
      <c r="K8" s="97">
        <v>0.01</v>
      </c>
      <c r="L8" s="97">
        <v>0.01</v>
      </c>
      <c r="M8" s="97">
        <v>0.01</v>
      </c>
      <c r="N8" s="97">
        <v>0.01</v>
      </c>
      <c r="O8" s="20"/>
      <c r="P8" s="20"/>
      <c r="Q8" s="21">
        <f t="shared" si="1"/>
        <v>0.04</v>
      </c>
      <c r="R8" s="21"/>
      <c r="S8" s="106"/>
      <c r="T8" s="44"/>
      <c r="U8" s="50" t="s">
        <v>180</v>
      </c>
    </row>
    <row r="9" spans="1:21" ht="100.5">
      <c r="A9" s="180"/>
      <c r="B9" s="180"/>
      <c r="C9" s="21">
        <f t="shared" si="0"/>
        <v>0.04</v>
      </c>
      <c r="D9" s="23" t="s">
        <v>125</v>
      </c>
      <c r="E9" s="105" t="s">
        <v>211</v>
      </c>
      <c r="F9" s="97">
        <v>0.01</v>
      </c>
      <c r="G9" s="97">
        <v>0.01</v>
      </c>
      <c r="H9" s="97">
        <v>0.01</v>
      </c>
      <c r="I9" s="97">
        <v>0.01</v>
      </c>
      <c r="J9" s="97">
        <v>0.01</v>
      </c>
      <c r="K9" s="97">
        <v>0.01</v>
      </c>
      <c r="L9" s="97">
        <v>0.01</v>
      </c>
      <c r="M9" s="97">
        <v>0.01</v>
      </c>
      <c r="N9" s="97">
        <v>0.01</v>
      </c>
      <c r="O9" s="20"/>
      <c r="P9" s="20"/>
      <c r="Q9" s="21">
        <f t="shared" si="1"/>
        <v>0.04</v>
      </c>
      <c r="R9" s="21"/>
      <c r="S9" s="107"/>
      <c r="T9" s="108"/>
      <c r="U9" s="50" t="s">
        <v>71</v>
      </c>
    </row>
    <row r="10" spans="1:21" ht="85.5">
      <c r="A10" s="180"/>
      <c r="B10" s="180"/>
      <c r="C10" s="21">
        <f t="shared" si="0"/>
        <v>0.04</v>
      </c>
      <c r="D10" s="23" t="s">
        <v>126</v>
      </c>
      <c r="E10" s="105" t="s">
        <v>210</v>
      </c>
      <c r="F10" s="97">
        <v>0.01</v>
      </c>
      <c r="G10" s="97">
        <v>0.01</v>
      </c>
      <c r="H10" s="97">
        <v>0.01</v>
      </c>
      <c r="I10" s="97">
        <v>0.01</v>
      </c>
      <c r="J10" s="97">
        <v>0.01</v>
      </c>
      <c r="K10" s="97">
        <v>0.01</v>
      </c>
      <c r="L10" s="97">
        <v>0.01</v>
      </c>
      <c r="M10" s="97">
        <v>0.01</v>
      </c>
      <c r="N10" s="97">
        <v>0.01</v>
      </c>
      <c r="O10" s="20"/>
      <c r="P10" s="20"/>
      <c r="Q10" s="21">
        <f t="shared" si="1"/>
        <v>0.04</v>
      </c>
      <c r="R10" s="21"/>
      <c r="S10" s="50"/>
      <c r="T10" s="50"/>
      <c r="U10" s="50" t="s">
        <v>105</v>
      </c>
    </row>
    <row r="11" spans="1:21" ht="329.25">
      <c r="A11" s="180"/>
      <c r="B11" s="180"/>
      <c r="C11" s="21">
        <f t="shared" si="0"/>
        <v>0.04</v>
      </c>
      <c r="D11" s="23" t="s">
        <v>127</v>
      </c>
      <c r="E11" s="105" t="s">
        <v>70</v>
      </c>
      <c r="F11" s="97">
        <v>0.01</v>
      </c>
      <c r="G11" s="97">
        <v>0.01</v>
      </c>
      <c r="H11" s="97">
        <v>0.01</v>
      </c>
      <c r="I11" s="97">
        <v>0.01</v>
      </c>
      <c r="J11" s="97">
        <v>0.01</v>
      </c>
      <c r="K11" s="97">
        <v>0.01</v>
      </c>
      <c r="L11" s="97">
        <v>0.01</v>
      </c>
      <c r="M11" s="97">
        <v>0.01</v>
      </c>
      <c r="N11" s="97">
        <v>0.01</v>
      </c>
      <c r="O11" s="76"/>
      <c r="P11" s="76"/>
      <c r="Q11" s="21">
        <f t="shared" si="1"/>
        <v>0.04</v>
      </c>
      <c r="R11" s="21"/>
      <c r="S11" s="109"/>
      <c r="T11" s="110"/>
      <c r="U11" s="50" t="s">
        <v>197</v>
      </c>
    </row>
    <row r="12" spans="1:21" ht="60">
      <c r="A12" s="180"/>
      <c r="B12" s="180"/>
      <c r="C12" s="21">
        <f t="shared" si="0"/>
        <v>0.04</v>
      </c>
      <c r="D12" s="23" t="s">
        <v>128</v>
      </c>
      <c r="E12" s="44" t="s">
        <v>129</v>
      </c>
      <c r="F12" s="97">
        <v>0.01</v>
      </c>
      <c r="G12" s="97">
        <v>0.01</v>
      </c>
      <c r="H12" s="97">
        <v>0.01</v>
      </c>
      <c r="I12" s="97">
        <v>0.01</v>
      </c>
      <c r="J12" s="97">
        <v>0.01</v>
      </c>
      <c r="K12" s="97">
        <v>0.01</v>
      </c>
      <c r="L12" s="97">
        <v>0.01</v>
      </c>
      <c r="M12" s="97">
        <v>0.01</v>
      </c>
      <c r="N12" s="97">
        <v>0.01</v>
      </c>
      <c r="O12" s="22"/>
      <c r="P12" s="28"/>
      <c r="Q12" s="21">
        <f t="shared" si="1"/>
        <v>0.04</v>
      </c>
      <c r="R12" s="21"/>
      <c r="S12" s="111"/>
      <c r="T12" s="77"/>
      <c r="U12" s="50" t="s">
        <v>67</v>
      </c>
    </row>
    <row r="13" spans="1:21" ht="71.25">
      <c r="A13" s="180"/>
      <c r="B13" s="181"/>
      <c r="C13" s="21">
        <f t="shared" si="0"/>
        <v>0.04</v>
      </c>
      <c r="D13" s="23" t="s">
        <v>130</v>
      </c>
      <c r="E13" s="44" t="s">
        <v>181</v>
      </c>
      <c r="F13" s="97">
        <v>0.01</v>
      </c>
      <c r="G13" s="97">
        <v>0.01</v>
      </c>
      <c r="H13" s="97">
        <v>0.01</v>
      </c>
      <c r="I13" s="97">
        <v>0.01</v>
      </c>
      <c r="J13" s="97">
        <v>0.01</v>
      </c>
      <c r="K13" s="97">
        <v>0.01</v>
      </c>
      <c r="L13" s="97">
        <v>0.01</v>
      </c>
      <c r="M13" s="97">
        <v>0.01</v>
      </c>
      <c r="N13" s="97">
        <v>0.01</v>
      </c>
      <c r="O13" s="22"/>
      <c r="P13" s="22"/>
      <c r="Q13" s="21">
        <f t="shared" si="1"/>
        <v>0.04</v>
      </c>
      <c r="R13" s="21"/>
      <c r="S13" s="111"/>
      <c r="T13" s="112"/>
      <c r="U13" s="50" t="s">
        <v>198</v>
      </c>
    </row>
    <row r="14" spans="1:21" ht="15.75">
      <c r="A14" s="180"/>
      <c r="B14" s="57" t="s">
        <v>5</v>
      </c>
      <c r="C14" s="59">
        <f>(F14+H14+K14+N14)</f>
        <v>0.43999999999999995</v>
      </c>
      <c r="D14" s="58"/>
      <c r="E14" s="113"/>
      <c r="F14" s="59">
        <f>+SUM(F3:F13)</f>
        <v>0.10999999999999999</v>
      </c>
      <c r="G14" s="59">
        <f aca="true" t="shared" si="2" ref="G14:N14">+SUM(G3:G13)</f>
        <v>0.10999999999999999</v>
      </c>
      <c r="H14" s="59">
        <f t="shared" si="2"/>
        <v>0.10999999999999999</v>
      </c>
      <c r="I14" s="59">
        <f t="shared" si="2"/>
        <v>0.10999999999999999</v>
      </c>
      <c r="J14" s="59">
        <f t="shared" si="2"/>
        <v>0.10999999999999999</v>
      </c>
      <c r="K14" s="59">
        <f t="shared" si="2"/>
        <v>0.10999999999999999</v>
      </c>
      <c r="L14" s="59">
        <f t="shared" si="2"/>
        <v>0.10999999999999999</v>
      </c>
      <c r="M14" s="59">
        <f t="shared" si="2"/>
        <v>0.10999999999999999</v>
      </c>
      <c r="N14" s="59">
        <f t="shared" si="2"/>
        <v>0.10999999999999999</v>
      </c>
      <c r="O14" s="24"/>
      <c r="P14" s="24">
        <f>+SUM(P3:P13)</f>
        <v>0</v>
      </c>
      <c r="Q14" s="24">
        <f t="shared" si="1"/>
        <v>0.43999999999999995</v>
      </c>
      <c r="R14" s="24">
        <f>+G14+J14+M14+P14</f>
        <v>0.32999999999999996</v>
      </c>
      <c r="S14" s="114"/>
      <c r="T14" s="114"/>
      <c r="U14" s="115"/>
    </row>
    <row r="15" spans="1:21" ht="172.5">
      <c r="A15" s="180"/>
      <c r="B15" s="179" t="s">
        <v>137</v>
      </c>
      <c r="C15" s="21">
        <f>SUM(F15+H15+K15+N15)</f>
        <v>0.12</v>
      </c>
      <c r="D15" s="31" t="s">
        <v>25</v>
      </c>
      <c r="E15" s="105" t="s">
        <v>132</v>
      </c>
      <c r="F15" s="33">
        <v>0.03</v>
      </c>
      <c r="G15" s="33">
        <v>0.03</v>
      </c>
      <c r="H15" s="33">
        <v>0.03</v>
      </c>
      <c r="I15" s="33">
        <v>0.03</v>
      </c>
      <c r="J15" s="33">
        <v>0.03</v>
      </c>
      <c r="K15" s="33">
        <v>0.03</v>
      </c>
      <c r="L15" s="33">
        <v>0.03</v>
      </c>
      <c r="M15" s="33">
        <v>0.03</v>
      </c>
      <c r="N15" s="33">
        <v>0.03</v>
      </c>
      <c r="O15" s="20"/>
      <c r="P15" s="20"/>
      <c r="Q15" s="21">
        <f t="shared" si="1"/>
        <v>0.12</v>
      </c>
      <c r="R15" s="21"/>
      <c r="S15" s="44"/>
      <c r="T15" s="44"/>
      <c r="U15" s="50" t="s">
        <v>131</v>
      </c>
    </row>
    <row r="16" spans="1:21" ht="157.5">
      <c r="A16" s="180"/>
      <c r="B16" s="181"/>
      <c r="C16" s="21">
        <f>SUM(F16+H16+K16+N16)</f>
        <v>0.12</v>
      </c>
      <c r="D16" s="31" t="s">
        <v>26</v>
      </c>
      <c r="E16" s="105" t="s">
        <v>182</v>
      </c>
      <c r="F16" s="33">
        <v>0.03</v>
      </c>
      <c r="G16" s="33">
        <v>0.03</v>
      </c>
      <c r="H16" s="33">
        <v>0.03</v>
      </c>
      <c r="I16" s="33">
        <v>0.03</v>
      </c>
      <c r="J16" s="33">
        <v>0.03</v>
      </c>
      <c r="K16" s="33">
        <v>0.03</v>
      </c>
      <c r="L16" s="33">
        <v>0.03</v>
      </c>
      <c r="M16" s="33">
        <v>0.03</v>
      </c>
      <c r="N16" s="33">
        <v>0.03</v>
      </c>
      <c r="O16" s="20"/>
      <c r="P16" s="20"/>
      <c r="Q16" s="21">
        <f t="shared" si="1"/>
        <v>0.12</v>
      </c>
      <c r="R16" s="21"/>
      <c r="S16" s="31"/>
      <c r="T16" s="31"/>
      <c r="U16" s="50" t="s">
        <v>67</v>
      </c>
    </row>
    <row r="17" spans="1:21" ht="15.75">
      <c r="A17" s="180"/>
      <c r="B17" s="57" t="s">
        <v>5</v>
      </c>
      <c r="C17" s="59">
        <f>(F17+H17+K17+N17)</f>
        <v>0.24</v>
      </c>
      <c r="D17" s="60"/>
      <c r="E17" s="114"/>
      <c r="F17" s="59">
        <f>+SUM(F15:F16)</f>
        <v>0.06</v>
      </c>
      <c r="G17" s="59">
        <f aca="true" t="shared" si="3" ref="G17:N17">+SUM(G15:G16)</f>
        <v>0.06</v>
      </c>
      <c r="H17" s="59">
        <f t="shared" si="3"/>
        <v>0.06</v>
      </c>
      <c r="I17" s="59">
        <f t="shared" si="3"/>
        <v>0.06</v>
      </c>
      <c r="J17" s="59">
        <f t="shared" si="3"/>
        <v>0.06</v>
      </c>
      <c r="K17" s="59">
        <f t="shared" si="3"/>
        <v>0.06</v>
      </c>
      <c r="L17" s="59">
        <f t="shared" si="3"/>
        <v>0.06</v>
      </c>
      <c r="M17" s="59">
        <f t="shared" si="3"/>
        <v>0.06</v>
      </c>
      <c r="N17" s="59">
        <f t="shared" si="3"/>
        <v>0.06</v>
      </c>
      <c r="O17" s="24"/>
      <c r="P17" s="24">
        <f>+SUM(P15:P16)</f>
        <v>0</v>
      </c>
      <c r="Q17" s="24">
        <f t="shared" si="1"/>
        <v>0.24</v>
      </c>
      <c r="R17" s="24">
        <f>+G17+J17+M17+P17</f>
        <v>0.18</v>
      </c>
      <c r="S17" s="114"/>
      <c r="T17" s="114"/>
      <c r="U17" s="115"/>
    </row>
    <row r="18" spans="1:21" ht="195">
      <c r="A18" s="180"/>
      <c r="B18" s="179" t="s">
        <v>183</v>
      </c>
      <c r="C18" s="21">
        <f>SUM(F18+H18+K18+N18)</f>
        <v>0.16</v>
      </c>
      <c r="D18" s="31" t="s">
        <v>199</v>
      </c>
      <c r="E18" s="116" t="s">
        <v>217</v>
      </c>
      <c r="F18" s="33">
        <v>0.04</v>
      </c>
      <c r="G18" s="33">
        <v>0.04</v>
      </c>
      <c r="H18" s="33">
        <v>0.04</v>
      </c>
      <c r="I18" s="33">
        <v>0.04</v>
      </c>
      <c r="J18" s="33">
        <v>0.04</v>
      </c>
      <c r="K18" s="33">
        <v>0.04</v>
      </c>
      <c r="L18" s="33">
        <v>0.04</v>
      </c>
      <c r="M18" s="33">
        <v>0.04</v>
      </c>
      <c r="N18" s="33">
        <v>0.04</v>
      </c>
      <c r="O18" s="20"/>
      <c r="P18" s="20"/>
      <c r="Q18" s="21">
        <f t="shared" si="1"/>
        <v>0.16</v>
      </c>
      <c r="R18" s="21"/>
      <c r="S18" s="166" t="e">
        <f>-Actas de visita del componente asistencial a las ESE.</f>
        <v>#NAME?</v>
      </c>
      <c r="T18" s="163"/>
      <c r="U18" s="162" t="s">
        <v>161</v>
      </c>
    </row>
    <row r="19" spans="1:21" ht="195">
      <c r="A19" s="181"/>
      <c r="B19" s="181"/>
      <c r="C19" s="21">
        <f>SUM(F19+H19+K19+N19)</f>
        <v>0.16</v>
      </c>
      <c r="D19" s="31" t="s">
        <v>200</v>
      </c>
      <c r="E19" s="117"/>
      <c r="F19" s="33">
        <v>0.04</v>
      </c>
      <c r="G19" s="33">
        <v>0.04</v>
      </c>
      <c r="H19" s="33">
        <v>0.04</v>
      </c>
      <c r="I19" s="33">
        <v>0.04</v>
      </c>
      <c r="J19" s="33">
        <v>0.04</v>
      </c>
      <c r="K19" s="33">
        <v>0.04</v>
      </c>
      <c r="L19" s="33">
        <v>0.04</v>
      </c>
      <c r="M19" s="33">
        <v>0.04</v>
      </c>
      <c r="N19" s="33">
        <v>0.04</v>
      </c>
      <c r="O19" s="20"/>
      <c r="P19" s="20"/>
      <c r="Q19" s="21">
        <f t="shared" si="1"/>
        <v>0.16</v>
      </c>
      <c r="R19" s="21"/>
      <c r="S19" s="166"/>
      <c r="T19" s="164"/>
      <c r="U19" s="162"/>
    </row>
    <row r="20" spans="1:21" ht="15.75">
      <c r="A20" s="61"/>
      <c r="B20" s="59" t="s">
        <v>5</v>
      </c>
      <c r="C20" s="59">
        <f>(F20+H20+K20+N20)</f>
        <v>0.32</v>
      </c>
      <c r="D20" s="59"/>
      <c r="E20" s="118"/>
      <c r="F20" s="24">
        <f>+SUM(F18:F19)</f>
        <v>0.08</v>
      </c>
      <c r="G20" s="24">
        <f aca="true" t="shared" si="4" ref="G20:N20">+SUM(G18:G19)</f>
        <v>0.08</v>
      </c>
      <c r="H20" s="24">
        <f t="shared" si="4"/>
        <v>0.08</v>
      </c>
      <c r="I20" s="24">
        <f t="shared" si="4"/>
        <v>0.08</v>
      </c>
      <c r="J20" s="24">
        <f t="shared" si="4"/>
        <v>0.08</v>
      </c>
      <c r="K20" s="24">
        <f t="shared" si="4"/>
        <v>0.08</v>
      </c>
      <c r="L20" s="24">
        <f t="shared" si="4"/>
        <v>0.08</v>
      </c>
      <c r="M20" s="24">
        <f t="shared" si="4"/>
        <v>0.08</v>
      </c>
      <c r="N20" s="24">
        <f t="shared" si="4"/>
        <v>0.08</v>
      </c>
      <c r="O20" s="24"/>
      <c r="P20" s="24">
        <f>+SUM(P18:P19)</f>
        <v>0</v>
      </c>
      <c r="Q20" s="24">
        <f t="shared" si="1"/>
        <v>0.32</v>
      </c>
      <c r="R20" s="24">
        <f>+G20+J20+M20+P20</f>
        <v>0.24</v>
      </c>
      <c r="S20" s="114"/>
      <c r="T20" s="114"/>
      <c r="U20" s="115"/>
    </row>
    <row r="21" spans="1:21" ht="15.75">
      <c r="A21" s="25"/>
      <c r="B21" s="26" t="s">
        <v>5</v>
      </c>
      <c r="C21" s="27">
        <f>+C14+C17+C20</f>
        <v>1</v>
      </c>
      <c r="D21" s="27"/>
      <c r="E21" s="119"/>
      <c r="F21" s="27">
        <f aca="true" t="shared" si="5" ref="F21:N21">+F14+F17+F20</f>
        <v>0.25</v>
      </c>
      <c r="G21" s="27">
        <f t="shared" si="5"/>
        <v>0.25</v>
      </c>
      <c r="H21" s="27">
        <f t="shared" si="5"/>
        <v>0.25</v>
      </c>
      <c r="I21" s="27">
        <f t="shared" si="5"/>
        <v>0.25</v>
      </c>
      <c r="J21" s="27">
        <f t="shared" si="5"/>
        <v>0.25</v>
      </c>
      <c r="K21" s="27">
        <f t="shared" si="5"/>
        <v>0.25</v>
      </c>
      <c r="L21" s="27">
        <f t="shared" si="5"/>
        <v>0.25</v>
      </c>
      <c r="M21" s="27">
        <f t="shared" si="5"/>
        <v>0.25</v>
      </c>
      <c r="N21" s="27">
        <f t="shared" si="5"/>
        <v>0.25</v>
      </c>
      <c r="O21" s="27"/>
      <c r="P21" s="27">
        <f>+P14+P17+P20</f>
        <v>0</v>
      </c>
      <c r="Q21" s="27">
        <f t="shared" si="1"/>
        <v>1</v>
      </c>
      <c r="R21" s="27">
        <f>+G21+J21+M21+P21</f>
        <v>0.75</v>
      </c>
      <c r="S21" s="119"/>
      <c r="T21" s="119"/>
      <c r="U21" s="120"/>
    </row>
    <row r="22" spans="1:21" ht="201">
      <c r="A22" s="171" t="s">
        <v>139</v>
      </c>
      <c r="B22" s="18" t="s">
        <v>27</v>
      </c>
      <c r="C22" s="21">
        <f>SUM(F22+H22+K22+N22)</f>
        <v>0.52</v>
      </c>
      <c r="D22" s="18" t="s">
        <v>28</v>
      </c>
      <c r="E22" s="105" t="s">
        <v>201</v>
      </c>
      <c r="F22" s="20">
        <v>0.13</v>
      </c>
      <c r="G22" s="20">
        <v>0.13</v>
      </c>
      <c r="H22" s="20">
        <v>0.13</v>
      </c>
      <c r="I22" s="20">
        <v>0.13</v>
      </c>
      <c r="J22" s="20">
        <v>0.13</v>
      </c>
      <c r="K22" s="20">
        <v>0.13</v>
      </c>
      <c r="L22" s="20">
        <v>0.13</v>
      </c>
      <c r="M22" s="20">
        <v>0.13</v>
      </c>
      <c r="N22" s="20">
        <v>0.13</v>
      </c>
      <c r="O22" s="20"/>
      <c r="P22" s="20"/>
      <c r="Q22" s="21">
        <f t="shared" si="1"/>
        <v>0.52</v>
      </c>
      <c r="R22" s="21"/>
      <c r="S22" s="165"/>
      <c r="T22" s="81"/>
      <c r="U22" s="51" t="s">
        <v>162</v>
      </c>
    </row>
    <row r="23" spans="1:21" ht="199.5">
      <c r="A23" s="171"/>
      <c r="B23" s="18" t="s">
        <v>29</v>
      </c>
      <c r="C23" s="21">
        <f>SUM(F23+H23+K23+N23)</f>
        <v>0.48</v>
      </c>
      <c r="D23" s="18" t="s">
        <v>30</v>
      </c>
      <c r="E23" s="105" t="s">
        <v>202</v>
      </c>
      <c r="F23" s="20">
        <v>0.12</v>
      </c>
      <c r="G23" s="20">
        <v>0.12</v>
      </c>
      <c r="H23" s="20">
        <v>0.12</v>
      </c>
      <c r="I23" s="20">
        <v>0.12</v>
      </c>
      <c r="J23" s="20">
        <v>0.12</v>
      </c>
      <c r="K23" s="20">
        <v>0.12</v>
      </c>
      <c r="L23" s="20">
        <v>0.12</v>
      </c>
      <c r="M23" s="20">
        <v>0.12</v>
      </c>
      <c r="N23" s="20">
        <v>0.12</v>
      </c>
      <c r="O23" s="20"/>
      <c r="P23" s="20"/>
      <c r="Q23" s="21">
        <f t="shared" si="1"/>
        <v>0.48</v>
      </c>
      <c r="R23" s="21"/>
      <c r="S23" s="165"/>
      <c r="T23" s="18"/>
      <c r="U23" s="51" t="s">
        <v>162</v>
      </c>
    </row>
    <row r="24" spans="1:21" ht="15.75">
      <c r="A24" s="25"/>
      <c r="B24" s="26" t="s">
        <v>5</v>
      </c>
      <c r="C24" s="27">
        <f>(F24+H24+K24+N24)</f>
        <v>1</v>
      </c>
      <c r="D24" s="27"/>
      <c r="E24" s="119"/>
      <c r="F24" s="27">
        <f>(F22+F23)</f>
        <v>0.25</v>
      </c>
      <c r="G24" s="27">
        <f aca="true" t="shared" si="6" ref="G24:N24">(G22+G23)</f>
        <v>0.25</v>
      </c>
      <c r="H24" s="27">
        <f t="shared" si="6"/>
        <v>0.25</v>
      </c>
      <c r="I24" s="27">
        <f t="shared" si="6"/>
        <v>0.25</v>
      </c>
      <c r="J24" s="27">
        <f t="shared" si="6"/>
        <v>0.25</v>
      </c>
      <c r="K24" s="27">
        <f t="shared" si="6"/>
        <v>0.25</v>
      </c>
      <c r="L24" s="27">
        <f t="shared" si="6"/>
        <v>0.25</v>
      </c>
      <c r="M24" s="27">
        <f t="shared" si="6"/>
        <v>0.25</v>
      </c>
      <c r="N24" s="27">
        <f t="shared" si="6"/>
        <v>0.25</v>
      </c>
      <c r="O24" s="27"/>
      <c r="P24" s="27">
        <f>+P22+P23</f>
        <v>0</v>
      </c>
      <c r="Q24" s="27">
        <f t="shared" si="1"/>
        <v>1</v>
      </c>
      <c r="R24" s="27">
        <f>+G24+J24+M24+P24</f>
        <v>0.75</v>
      </c>
      <c r="S24" s="119"/>
      <c r="T24" s="119"/>
      <c r="U24" s="120"/>
    </row>
    <row r="25" spans="1:21" ht="229.5">
      <c r="A25" s="159" t="s">
        <v>140</v>
      </c>
      <c r="B25" s="18" t="s">
        <v>31</v>
      </c>
      <c r="C25" s="21">
        <f>SUM(F25+H25+K25+N25)</f>
        <v>0.28</v>
      </c>
      <c r="D25" s="18" t="s">
        <v>32</v>
      </c>
      <c r="E25" s="105" t="s">
        <v>203</v>
      </c>
      <c r="F25" s="98">
        <v>0.07</v>
      </c>
      <c r="G25" s="98">
        <v>0.06</v>
      </c>
      <c r="H25" s="98">
        <v>0.07</v>
      </c>
      <c r="I25" s="98">
        <v>0.06</v>
      </c>
      <c r="J25" s="98">
        <v>0.06</v>
      </c>
      <c r="K25" s="98">
        <v>0.07</v>
      </c>
      <c r="L25" s="98">
        <v>0.06</v>
      </c>
      <c r="M25" s="98">
        <v>0.06</v>
      </c>
      <c r="N25" s="98">
        <v>0.07</v>
      </c>
      <c r="O25" s="28"/>
      <c r="P25" s="28"/>
      <c r="Q25" s="21">
        <f t="shared" si="1"/>
        <v>0.28</v>
      </c>
      <c r="R25" s="21"/>
      <c r="S25" s="44"/>
      <c r="T25" s="44"/>
      <c r="U25" s="51" t="s">
        <v>103</v>
      </c>
    </row>
    <row r="26" spans="1:21" ht="185.25">
      <c r="A26" s="160"/>
      <c r="B26" s="159" t="s">
        <v>159</v>
      </c>
      <c r="C26" s="21">
        <f>SUM(F26+H26+K26+N26)</f>
        <v>0.24</v>
      </c>
      <c r="D26" s="18" t="s">
        <v>133</v>
      </c>
      <c r="E26" s="105" t="s">
        <v>204</v>
      </c>
      <c r="F26" s="98">
        <v>0.06</v>
      </c>
      <c r="G26" s="98">
        <v>0.06</v>
      </c>
      <c r="H26" s="98">
        <v>0.06</v>
      </c>
      <c r="I26" s="98">
        <v>0.06</v>
      </c>
      <c r="J26" s="98">
        <v>0.06</v>
      </c>
      <c r="K26" s="98">
        <v>0.06</v>
      </c>
      <c r="L26" s="98">
        <v>0.06</v>
      </c>
      <c r="M26" s="98">
        <v>0.06</v>
      </c>
      <c r="N26" s="98">
        <v>0.06</v>
      </c>
      <c r="O26" s="22"/>
      <c r="P26" s="22"/>
      <c r="Q26" s="21">
        <f t="shared" si="1"/>
        <v>0.24</v>
      </c>
      <c r="R26" s="21"/>
      <c r="S26" s="121"/>
      <c r="T26" s="44"/>
      <c r="U26" s="51" t="s">
        <v>68</v>
      </c>
    </row>
    <row r="27" spans="1:21" ht="144">
      <c r="A27" s="160"/>
      <c r="B27" s="160"/>
      <c r="C27" s="21">
        <f>SUM(F27+H27+K27+N27)</f>
        <v>0.24</v>
      </c>
      <c r="D27" s="18" t="s">
        <v>134</v>
      </c>
      <c r="E27" s="105" t="s">
        <v>205</v>
      </c>
      <c r="F27" s="98">
        <v>0.06</v>
      </c>
      <c r="G27" s="98">
        <v>0.06</v>
      </c>
      <c r="H27" s="98">
        <v>0.06</v>
      </c>
      <c r="I27" s="98">
        <v>0.06</v>
      </c>
      <c r="J27" s="98">
        <v>0.06</v>
      </c>
      <c r="K27" s="98">
        <v>0.06</v>
      </c>
      <c r="L27" s="98">
        <v>0.06</v>
      </c>
      <c r="M27" s="98">
        <v>0.06</v>
      </c>
      <c r="N27" s="98">
        <v>0.06</v>
      </c>
      <c r="O27" s="22"/>
      <c r="P27" s="22"/>
      <c r="Q27" s="21">
        <f t="shared" si="1"/>
        <v>0.24</v>
      </c>
      <c r="R27" s="21"/>
      <c r="S27" s="121"/>
      <c r="T27" s="44"/>
      <c r="U27" s="51"/>
    </row>
    <row r="28" spans="1:21" ht="201">
      <c r="A28" s="161"/>
      <c r="B28" s="161"/>
      <c r="C28" s="21">
        <f>SUM(F28+H28+K28+N28)</f>
        <v>0.24</v>
      </c>
      <c r="D28" s="18" t="s">
        <v>160</v>
      </c>
      <c r="E28" s="105" t="s">
        <v>206</v>
      </c>
      <c r="F28" s="98">
        <v>0.06</v>
      </c>
      <c r="G28" s="98">
        <v>0.06</v>
      </c>
      <c r="H28" s="98">
        <v>0.06</v>
      </c>
      <c r="I28" s="98">
        <v>0.06</v>
      </c>
      <c r="J28" s="98">
        <v>0.06</v>
      </c>
      <c r="K28" s="98">
        <v>0.06</v>
      </c>
      <c r="L28" s="98">
        <v>0.06</v>
      </c>
      <c r="M28" s="98">
        <v>0.06</v>
      </c>
      <c r="N28" s="98">
        <v>0.06</v>
      </c>
      <c r="O28" s="22"/>
      <c r="P28" s="22"/>
      <c r="Q28" s="21">
        <f>+F28+H28+K28+N28</f>
        <v>0.24</v>
      </c>
      <c r="R28" s="21"/>
      <c r="S28" s="121"/>
      <c r="T28" s="44"/>
      <c r="U28" s="51"/>
    </row>
    <row r="29" spans="1:21" ht="15.75">
      <c r="A29" s="25"/>
      <c r="B29" s="26" t="s">
        <v>5</v>
      </c>
      <c r="C29" s="27">
        <f>(F29+H29+K29+N29)</f>
        <v>1</v>
      </c>
      <c r="D29" s="27"/>
      <c r="E29" s="119"/>
      <c r="F29" s="27">
        <f>SUM(F25:F28)</f>
        <v>0.25</v>
      </c>
      <c r="G29" s="27">
        <f aca="true" t="shared" si="7" ref="G29:N29">SUM(G25:G28)</f>
        <v>0.24</v>
      </c>
      <c r="H29" s="27">
        <f t="shared" si="7"/>
        <v>0.25</v>
      </c>
      <c r="I29" s="27">
        <f t="shared" si="7"/>
        <v>0.24</v>
      </c>
      <c r="J29" s="27">
        <f t="shared" si="7"/>
        <v>0.24</v>
      </c>
      <c r="K29" s="27">
        <f t="shared" si="7"/>
        <v>0.25</v>
      </c>
      <c r="L29" s="27">
        <f t="shared" si="7"/>
        <v>0.24</v>
      </c>
      <c r="M29" s="27">
        <f t="shared" si="7"/>
        <v>0.24</v>
      </c>
      <c r="N29" s="27">
        <f t="shared" si="7"/>
        <v>0.25</v>
      </c>
      <c r="O29" s="27">
        <f>SUM(O25:O28)</f>
        <v>0</v>
      </c>
      <c r="P29" s="27">
        <f>SUM(P25:P28)</f>
        <v>0</v>
      </c>
      <c r="Q29" s="27">
        <f>SUM(Q25:Q28)</f>
        <v>1</v>
      </c>
      <c r="R29" s="27">
        <f>SUM(R25:R28)</f>
        <v>0</v>
      </c>
      <c r="S29" s="119"/>
      <c r="T29" s="119"/>
      <c r="U29" s="120"/>
    </row>
    <row r="30" spans="1:21" ht="155.25" customHeight="1">
      <c r="A30" s="171" t="s">
        <v>141</v>
      </c>
      <c r="B30" s="159" t="s">
        <v>33</v>
      </c>
      <c r="C30" s="21">
        <f>SUM(F30+H30+K30+N30)</f>
        <v>0.52</v>
      </c>
      <c r="D30" s="18" t="s">
        <v>34</v>
      </c>
      <c r="E30" s="175" t="s">
        <v>207</v>
      </c>
      <c r="F30" s="28">
        <v>0.13</v>
      </c>
      <c r="G30" s="28"/>
      <c r="H30" s="28">
        <v>0.13</v>
      </c>
      <c r="I30" s="28">
        <v>0.13</v>
      </c>
      <c r="J30" s="28">
        <v>0.13</v>
      </c>
      <c r="K30" s="28">
        <v>0.13</v>
      </c>
      <c r="L30" s="28">
        <v>0.13</v>
      </c>
      <c r="M30" s="28">
        <v>0.13</v>
      </c>
      <c r="N30" s="28">
        <v>0.13</v>
      </c>
      <c r="O30" s="28"/>
      <c r="P30" s="28"/>
      <c r="Q30" s="21">
        <f t="shared" si="1"/>
        <v>0.52</v>
      </c>
      <c r="R30" s="21"/>
      <c r="S30" s="167"/>
      <c r="T30" s="18"/>
      <c r="U30" s="51" t="s">
        <v>72</v>
      </c>
    </row>
    <row r="31" spans="1:21" ht="119.25" customHeight="1">
      <c r="A31" s="171"/>
      <c r="B31" s="161"/>
      <c r="C31" s="21">
        <f>SUM(F31+H31+K31+N31)</f>
        <v>0.48</v>
      </c>
      <c r="D31" s="18" t="s">
        <v>35</v>
      </c>
      <c r="E31" s="176"/>
      <c r="F31" s="28">
        <v>0.12</v>
      </c>
      <c r="G31" s="28"/>
      <c r="H31" s="28">
        <v>0.12</v>
      </c>
      <c r="I31" s="28">
        <v>0.12</v>
      </c>
      <c r="J31" s="28">
        <v>0.12</v>
      </c>
      <c r="K31" s="28">
        <v>0.12</v>
      </c>
      <c r="L31" s="28">
        <v>0.12</v>
      </c>
      <c r="M31" s="28">
        <v>0.12</v>
      </c>
      <c r="N31" s="28">
        <v>0.12</v>
      </c>
      <c r="O31" s="28"/>
      <c r="P31" s="28"/>
      <c r="Q31" s="21">
        <f t="shared" si="1"/>
        <v>0.48</v>
      </c>
      <c r="R31" s="21"/>
      <c r="S31" s="167"/>
      <c r="T31" s="18"/>
      <c r="U31" s="51" t="s">
        <v>72</v>
      </c>
    </row>
    <row r="32" spans="1:21" ht="15.75">
      <c r="A32" s="25"/>
      <c r="B32" s="26" t="s">
        <v>5</v>
      </c>
      <c r="C32" s="27">
        <f>(F32+H32+K32+N32)</f>
        <v>1</v>
      </c>
      <c r="D32" s="27"/>
      <c r="E32" s="119"/>
      <c r="F32" s="27">
        <f>(F30+F31)</f>
        <v>0.25</v>
      </c>
      <c r="G32" s="27">
        <f aca="true" t="shared" si="8" ref="G32:N32">(G30+G31)</f>
        <v>0</v>
      </c>
      <c r="H32" s="27">
        <f t="shared" si="8"/>
        <v>0.25</v>
      </c>
      <c r="I32" s="27">
        <f t="shared" si="8"/>
        <v>0.25</v>
      </c>
      <c r="J32" s="27">
        <f t="shared" si="8"/>
        <v>0.25</v>
      </c>
      <c r="K32" s="27">
        <f t="shared" si="8"/>
        <v>0.25</v>
      </c>
      <c r="L32" s="27">
        <f t="shared" si="8"/>
        <v>0.25</v>
      </c>
      <c r="M32" s="27">
        <f t="shared" si="8"/>
        <v>0.25</v>
      </c>
      <c r="N32" s="27">
        <f t="shared" si="8"/>
        <v>0.25</v>
      </c>
      <c r="O32" s="27"/>
      <c r="P32" s="27">
        <f>+P30+P31</f>
        <v>0</v>
      </c>
      <c r="Q32" s="27">
        <f t="shared" si="1"/>
        <v>1</v>
      </c>
      <c r="R32" s="27">
        <f>+G32+J32+M32+P32</f>
        <v>0.5</v>
      </c>
      <c r="S32" s="119"/>
      <c r="T32" s="119"/>
      <c r="U32" s="120"/>
    </row>
    <row r="33" spans="1:21" ht="103.5" customHeight="1">
      <c r="A33" s="171" t="s">
        <v>142</v>
      </c>
      <c r="B33" s="159" t="s">
        <v>36</v>
      </c>
      <c r="C33" s="21">
        <f>SUM(F33+H33+K33+N33)</f>
        <v>0.52</v>
      </c>
      <c r="D33" s="18" t="s">
        <v>37</v>
      </c>
      <c r="E33" s="175" t="s">
        <v>208</v>
      </c>
      <c r="F33" s="28">
        <v>0.13</v>
      </c>
      <c r="G33" s="28"/>
      <c r="H33" s="28">
        <v>0.13</v>
      </c>
      <c r="I33" s="28">
        <v>0.13</v>
      </c>
      <c r="J33" s="28">
        <v>0.13</v>
      </c>
      <c r="K33" s="28">
        <v>0.13</v>
      </c>
      <c r="L33" s="28">
        <v>0.13</v>
      </c>
      <c r="M33" s="28">
        <v>0.13</v>
      </c>
      <c r="N33" s="28">
        <v>0.13</v>
      </c>
      <c r="O33" s="28"/>
      <c r="P33" s="28"/>
      <c r="Q33" s="21">
        <f t="shared" si="1"/>
        <v>0.52</v>
      </c>
      <c r="R33" s="21"/>
      <c r="S33" s="166"/>
      <c r="T33" s="18"/>
      <c r="U33" s="51" t="s">
        <v>72</v>
      </c>
    </row>
    <row r="34" spans="1:21" ht="119.25" customHeight="1">
      <c r="A34" s="171"/>
      <c r="B34" s="161"/>
      <c r="C34" s="21">
        <f>SUM(F34+H34+K34+N34)</f>
        <v>0.48</v>
      </c>
      <c r="D34" s="18" t="s">
        <v>38</v>
      </c>
      <c r="E34" s="176"/>
      <c r="F34" s="28">
        <v>0.12</v>
      </c>
      <c r="G34" s="28"/>
      <c r="H34" s="28">
        <v>0.12</v>
      </c>
      <c r="I34" s="28">
        <v>0.12</v>
      </c>
      <c r="J34" s="28">
        <v>0.12</v>
      </c>
      <c r="K34" s="28">
        <v>0.12</v>
      </c>
      <c r="L34" s="28">
        <v>0.12</v>
      </c>
      <c r="M34" s="28">
        <v>0.12</v>
      </c>
      <c r="N34" s="28">
        <v>0.12</v>
      </c>
      <c r="O34" s="28"/>
      <c r="P34" s="28"/>
      <c r="Q34" s="21">
        <f t="shared" si="1"/>
        <v>0.48</v>
      </c>
      <c r="R34" s="21"/>
      <c r="S34" s="166"/>
      <c r="T34" s="18"/>
      <c r="U34" s="51" t="s">
        <v>72</v>
      </c>
    </row>
    <row r="35" spans="1:21" ht="15.75">
      <c r="A35" s="25"/>
      <c r="B35" s="26" t="s">
        <v>5</v>
      </c>
      <c r="C35" s="27">
        <f>(F35+H35+K35+N35)</f>
        <v>1</v>
      </c>
      <c r="D35" s="27"/>
      <c r="E35" s="119"/>
      <c r="F35" s="27">
        <f aca="true" t="shared" si="9" ref="F35:N35">(F33+F34)</f>
        <v>0.25</v>
      </c>
      <c r="G35" s="27">
        <f t="shared" si="9"/>
        <v>0</v>
      </c>
      <c r="H35" s="27">
        <f t="shared" si="9"/>
        <v>0.25</v>
      </c>
      <c r="I35" s="27">
        <f t="shared" si="9"/>
        <v>0.25</v>
      </c>
      <c r="J35" s="27">
        <f t="shared" si="9"/>
        <v>0.25</v>
      </c>
      <c r="K35" s="27">
        <f t="shared" si="9"/>
        <v>0.25</v>
      </c>
      <c r="L35" s="27">
        <f t="shared" si="9"/>
        <v>0.25</v>
      </c>
      <c r="M35" s="27">
        <f t="shared" si="9"/>
        <v>0.25</v>
      </c>
      <c r="N35" s="27">
        <f t="shared" si="9"/>
        <v>0.25</v>
      </c>
      <c r="O35" s="27"/>
      <c r="P35" s="27">
        <f>+P33+P34</f>
        <v>0</v>
      </c>
      <c r="Q35" s="27">
        <f t="shared" si="1"/>
        <v>1</v>
      </c>
      <c r="R35" s="27">
        <f>+G35+J35+M35+P35</f>
        <v>0.5</v>
      </c>
      <c r="S35" s="119"/>
      <c r="T35" s="119"/>
      <c r="U35" s="120"/>
    </row>
    <row r="36" spans="1:21" ht="60">
      <c r="A36" s="171" t="s">
        <v>143</v>
      </c>
      <c r="B36" s="159" t="s">
        <v>39</v>
      </c>
      <c r="C36" s="21">
        <f>SUM(F36+H36+K36+N36)</f>
        <v>0.32</v>
      </c>
      <c r="D36" s="18" t="s">
        <v>40</v>
      </c>
      <c r="E36" s="105" t="s">
        <v>184</v>
      </c>
      <c r="F36" s="28">
        <v>0.08</v>
      </c>
      <c r="G36" s="28">
        <v>0.08</v>
      </c>
      <c r="H36" s="28">
        <v>0.08</v>
      </c>
      <c r="I36" s="28">
        <v>0.08</v>
      </c>
      <c r="J36" s="28">
        <v>0.08</v>
      </c>
      <c r="K36" s="28">
        <v>0.08</v>
      </c>
      <c r="L36" s="28">
        <v>0.08</v>
      </c>
      <c r="M36" s="28">
        <v>0.08</v>
      </c>
      <c r="N36" s="28">
        <v>0.08</v>
      </c>
      <c r="O36" s="28"/>
      <c r="P36" s="28"/>
      <c r="Q36" s="21">
        <f t="shared" si="1"/>
        <v>0.32</v>
      </c>
      <c r="R36" s="21"/>
      <c r="S36" s="121"/>
      <c r="T36" s="44"/>
      <c r="U36" s="162" t="s">
        <v>68</v>
      </c>
    </row>
    <row r="37" spans="1:21" ht="60">
      <c r="A37" s="171"/>
      <c r="B37" s="160"/>
      <c r="C37" s="21">
        <f>SUM(F37+H37+K37+N37)</f>
        <v>0.32</v>
      </c>
      <c r="D37" s="19" t="s">
        <v>41</v>
      </c>
      <c r="E37" s="105" t="s">
        <v>174</v>
      </c>
      <c r="F37" s="28">
        <v>0.08</v>
      </c>
      <c r="G37" s="28">
        <v>0.08</v>
      </c>
      <c r="H37" s="28">
        <v>0.08</v>
      </c>
      <c r="I37" s="28">
        <v>0.08</v>
      </c>
      <c r="J37" s="28">
        <v>0.08</v>
      </c>
      <c r="K37" s="28">
        <v>0.08</v>
      </c>
      <c r="L37" s="28">
        <v>0.08</v>
      </c>
      <c r="M37" s="28">
        <v>0.08</v>
      </c>
      <c r="N37" s="28">
        <v>0.08</v>
      </c>
      <c r="O37" s="28"/>
      <c r="P37" s="28"/>
      <c r="Q37" s="21">
        <f t="shared" si="1"/>
        <v>0.32</v>
      </c>
      <c r="R37" s="21"/>
      <c r="S37" s="121"/>
      <c r="T37" s="44"/>
      <c r="U37" s="162"/>
    </row>
    <row r="38" spans="1:21" ht="60">
      <c r="A38" s="171"/>
      <c r="B38" s="161"/>
      <c r="C38" s="21">
        <f>SUM(F38+H38+K38+N38)</f>
        <v>0.36</v>
      </c>
      <c r="D38" s="18" t="s">
        <v>42</v>
      </c>
      <c r="E38" s="122" t="s">
        <v>185</v>
      </c>
      <c r="F38" s="28">
        <v>0.09</v>
      </c>
      <c r="G38" s="28">
        <v>0.08</v>
      </c>
      <c r="H38" s="28">
        <v>0.09</v>
      </c>
      <c r="I38" s="28">
        <v>0.08</v>
      </c>
      <c r="J38" s="28">
        <v>0.08</v>
      </c>
      <c r="K38" s="28">
        <v>0.09</v>
      </c>
      <c r="L38" s="28">
        <v>0.08</v>
      </c>
      <c r="M38" s="28">
        <v>0.08</v>
      </c>
      <c r="N38" s="28">
        <v>0.09</v>
      </c>
      <c r="O38" s="28"/>
      <c r="P38" s="28"/>
      <c r="Q38" s="21">
        <f t="shared" si="1"/>
        <v>0.36</v>
      </c>
      <c r="R38" s="21"/>
      <c r="S38" s="121"/>
      <c r="T38" s="44"/>
      <c r="U38" s="162"/>
    </row>
    <row r="39" spans="1:21" ht="15.75">
      <c r="A39" s="25"/>
      <c r="B39" s="26" t="s">
        <v>5</v>
      </c>
      <c r="C39" s="27">
        <f>(F39+H39+K39+N39)</f>
        <v>1</v>
      </c>
      <c r="D39" s="27"/>
      <c r="E39" s="119"/>
      <c r="F39" s="62">
        <f>(F36+F37+F38)</f>
        <v>0.25</v>
      </c>
      <c r="G39" s="62">
        <f aca="true" t="shared" si="10" ref="G39:N39">(G36+G37+G38)</f>
        <v>0.24</v>
      </c>
      <c r="H39" s="62">
        <f t="shared" si="10"/>
        <v>0.25</v>
      </c>
      <c r="I39" s="62">
        <f t="shared" si="10"/>
        <v>0.24</v>
      </c>
      <c r="J39" s="62">
        <f t="shared" si="10"/>
        <v>0.24</v>
      </c>
      <c r="K39" s="62">
        <f t="shared" si="10"/>
        <v>0.25</v>
      </c>
      <c r="L39" s="62">
        <f t="shared" si="10"/>
        <v>0.24</v>
      </c>
      <c r="M39" s="62">
        <f t="shared" si="10"/>
        <v>0.24</v>
      </c>
      <c r="N39" s="62">
        <f t="shared" si="10"/>
        <v>0.25</v>
      </c>
      <c r="O39" s="27"/>
      <c r="P39" s="27">
        <f>+P36+P37+P38</f>
        <v>0</v>
      </c>
      <c r="Q39" s="27">
        <f t="shared" si="1"/>
        <v>1</v>
      </c>
      <c r="R39" s="27">
        <f>+G39+J39+M39+P39</f>
        <v>0.72</v>
      </c>
      <c r="S39" s="119"/>
      <c r="T39" s="119"/>
      <c r="U39" s="120"/>
    </row>
    <row r="40" spans="1:21" ht="171.75">
      <c r="A40" s="29" t="s">
        <v>186</v>
      </c>
      <c r="B40" s="18" t="s">
        <v>43</v>
      </c>
      <c r="C40" s="21">
        <f>SUM(F40+H40+K40+N40)</f>
        <v>1</v>
      </c>
      <c r="D40" s="18" t="s">
        <v>44</v>
      </c>
      <c r="E40" s="105" t="s">
        <v>209</v>
      </c>
      <c r="F40" s="22">
        <v>0.25</v>
      </c>
      <c r="G40" s="22">
        <v>0.25</v>
      </c>
      <c r="H40" s="22">
        <v>0.25</v>
      </c>
      <c r="I40" s="22">
        <v>0.25</v>
      </c>
      <c r="J40" s="22">
        <v>0.25</v>
      </c>
      <c r="K40" s="22">
        <v>0.25</v>
      </c>
      <c r="L40" s="22">
        <v>0.25</v>
      </c>
      <c r="M40" s="22">
        <v>0.25</v>
      </c>
      <c r="N40" s="22">
        <v>0.25</v>
      </c>
      <c r="O40" s="22"/>
      <c r="P40" s="22"/>
      <c r="Q40" s="21">
        <f t="shared" si="1"/>
        <v>1</v>
      </c>
      <c r="R40" s="21"/>
      <c r="S40" s="121"/>
      <c r="T40" s="78"/>
      <c r="U40" s="50" t="s">
        <v>102</v>
      </c>
    </row>
    <row r="41" spans="1:21" ht="15.75">
      <c r="A41" s="25"/>
      <c r="B41" s="26" t="s">
        <v>5</v>
      </c>
      <c r="C41" s="27">
        <f>(F41+H41+K41+N41)</f>
        <v>1</v>
      </c>
      <c r="D41" s="27"/>
      <c r="E41" s="119"/>
      <c r="F41" s="27">
        <f>F40</f>
        <v>0.25</v>
      </c>
      <c r="G41" s="27">
        <f aca="true" t="shared" si="11" ref="G41:N41">G40</f>
        <v>0.25</v>
      </c>
      <c r="H41" s="27">
        <f t="shared" si="11"/>
        <v>0.25</v>
      </c>
      <c r="I41" s="27">
        <f t="shared" si="11"/>
        <v>0.25</v>
      </c>
      <c r="J41" s="27">
        <f t="shared" si="11"/>
        <v>0.25</v>
      </c>
      <c r="K41" s="27">
        <f t="shared" si="11"/>
        <v>0.25</v>
      </c>
      <c r="L41" s="27">
        <f t="shared" si="11"/>
        <v>0.25</v>
      </c>
      <c r="M41" s="27">
        <f t="shared" si="11"/>
        <v>0.25</v>
      </c>
      <c r="N41" s="27">
        <f t="shared" si="11"/>
        <v>0.25</v>
      </c>
      <c r="O41" s="27"/>
      <c r="P41" s="27">
        <f>P40</f>
        <v>0</v>
      </c>
      <c r="Q41" s="27">
        <f t="shared" si="1"/>
        <v>1</v>
      </c>
      <c r="R41" s="27">
        <f>+G41+J41+M41+P41</f>
        <v>0.75</v>
      </c>
      <c r="S41" s="119"/>
      <c r="T41" s="119"/>
      <c r="U41" s="120"/>
    </row>
    <row r="42" spans="1:21" ht="42.75">
      <c r="A42" s="168" t="s">
        <v>112</v>
      </c>
      <c r="B42" s="18" t="s">
        <v>113</v>
      </c>
      <c r="C42" s="21">
        <f aca="true" t="shared" si="12" ref="C42:C53">SUM(F42+H42+K42+N42)</f>
        <v>0.05</v>
      </c>
      <c r="D42" s="45" t="s">
        <v>114</v>
      </c>
      <c r="E42" s="44" t="s">
        <v>187</v>
      </c>
      <c r="F42" s="76">
        <v>0.01</v>
      </c>
      <c r="G42" s="76"/>
      <c r="H42" s="76">
        <v>0.04</v>
      </c>
      <c r="I42" s="95"/>
      <c r="J42" s="76"/>
      <c r="K42" s="76"/>
      <c r="L42" s="95"/>
      <c r="M42" s="76"/>
      <c r="N42" s="76"/>
      <c r="O42" s="20"/>
      <c r="P42" s="20"/>
      <c r="Q42" s="21">
        <f t="shared" si="1"/>
        <v>0.05</v>
      </c>
      <c r="R42" s="21"/>
      <c r="S42" s="121"/>
      <c r="T42" s="121"/>
      <c r="U42" s="50" t="s">
        <v>69</v>
      </c>
    </row>
    <row r="43" spans="1:21" ht="57">
      <c r="A43" s="169"/>
      <c r="B43" s="18" t="s">
        <v>45</v>
      </c>
      <c r="C43" s="21">
        <f t="shared" si="12"/>
        <v>0.12</v>
      </c>
      <c r="D43" s="45" t="s">
        <v>188</v>
      </c>
      <c r="E43" s="44" t="s">
        <v>46</v>
      </c>
      <c r="F43" s="20">
        <v>0.03</v>
      </c>
      <c r="G43" s="20"/>
      <c r="H43" s="20">
        <v>0.03</v>
      </c>
      <c r="I43" s="28"/>
      <c r="J43" s="21"/>
      <c r="K43" s="20">
        <v>0.03</v>
      </c>
      <c r="L43" s="28"/>
      <c r="M43" s="20"/>
      <c r="N43" s="20">
        <v>0.03</v>
      </c>
      <c r="O43" s="20"/>
      <c r="P43" s="20"/>
      <c r="Q43" s="21">
        <f t="shared" si="1"/>
        <v>0.12</v>
      </c>
      <c r="R43" s="21"/>
      <c r="S43" s="121"/>
      <c r="T43" s="44"/>
      <c r="U43" s="78" t="s">
        <v>189</v>
      </c>
    </row>
    <row r="44" spans="1:21" ht="20.25" customHeight="1">
      <c r="A44" s="169"/>
      <c r="B44" s="159" t="s">
        <v>190</v>
      </c>
      <c r="C44" s="21">
        <f t="shared" si="12"/>
        <v>0.08</v>
      </c>
      <c r="D44" s="46" t="s">
        <v>155</v>
      </c>
      <c r="E44" s="166" t="s">
        <v>117</v>
      </c>
      <c r="F44" s="28">
        <v>0.08</v>
      </c>
      <c r="G44" s="28"/>
      <c r="H44" s="28"/>
      <c r="I44" s="28"/>
      <c r="J44" s="28"/>
      <c r="K44" s="28"/>
      <c r="L44" s="28"/>
      <c r="M44" s="20"/>
      <c r="N44" s="28"/>
      <c r="O44" s="28"/>
      <c r="P44" s="28"/>
      <c r="Q44" s="21">
        <f t="shared" si="1"/>
        <v>0.08</v>
      </c>
      <c r="R44" s="21"/>
      <c r="S44" s="44"/>
      <c r="T44" s="44"/>
      <c r="U44" s="50"/>
    </row>
    <row r="45" spans="1:21" ht="19.5" customHeight="1">
      <c r="A45" s="169"/>
      <c r="B45" s="160"/>
      <c r="C45" s="21">
        <f t="shared" si="12"/>
        <v>0.12</v>
      </c>
      <c r="D45" s="46" t="s">
        <v>115</v>
      </c>
      <c r="E45" s="166"/>
      <c r="F45" s="28">
        <v>0.03</v>
      </c>
      <c r="G45" s="28"/>
      <c r="H45" s="28">
        <v>0.03</v>
      </c>
      <c r="I45" s="28"/>
      <c r="J45" s="28"/>
      <c r="K45" s="28">
        <v>0.03</v>
      </c>
      <c r="L45" s="28"/>
      <c r="M45" s="20"/>
      <c r="N45" s="28">
        <v>0.03</v>
      </c>
      <c r="O45" s="28"/>
      <c r="P45" s="28"/>
      <c r="Q45" s="21">
        <f t="shared" si="1"/>
        <v>0.12</v>
      </c>
      <c r="R45" s="21"/>
      <c r="S45" s="121"/>
      <c r="T45" s="44"/>
      <c r="U45" s="50" t="s">
        <v>69</v>
      </c>
    </row>
    <row r="46" spans="1:21" ht="23.25" customHeight="1">
      <c r="A46" s="169"/>
      <c r="B46" s="161"/>
      <c r="C46" s="21">
        <f t="shared" si="12"/>
        <v>0.06</v>
      </c>
      <c r="D46" s="46" t="s">
        <v>116</v>
      </c>
      <c r="E46" s="166"/>
      <c r="F46" s="28">
        <v>0.03</v>
      </c>
      <c r="G46" s="28"/>
      <c r="H46" s="28"/>
      <c r="I46" s="28"/>
      <c r="J46" s="28"/>
      <c r="K46" s="28">
        <v>0.03</v>
      </c>
      <c r="L46" s="28"/>
      <c r="M46" s="20"/>
      <c r="N46" s="28"/>
      <c r="O46" s="28"/>
      <c r="P46" s="28"/>
      <c r="Q46" s="21">
        <f t="shared" si="1"/>
        <v>0.06</v>
      </c>
      <c r="R46" s="21"/>
      <c r="S46" s="44"/>
      <c r="T46" s="44"/>
      <c r="U46" s="50" t="s">
        <v>69</v>
      </c>
    </row>
    <row r="47" spans="1:21" ht="42.75">
      <c r="A47" s="169"/>
      <c r="B47" s="159" t="s">
        <v>47</v>
      </c>
      <c r="C47" s="21">
        <f t="shared" si="12"/>
        <v>0.08</v>
      </c>
      <c r="D47" s="47" t="s">
        <v>60</v>
      </c>
      <c r="E47" s="177" t="s">
        <v>175</v>
      </c>
      <c r="F47" s="28"/>
      <c r="G47" s="28"/>
      <c r="H47" s="28"/>
      <c r="I47" s="28"/>
      <c r="J47" s="28"/>
      <c r="K47" s="95">
        <v>0.08</v>
      </c>
      <c r="L47" s="28"/>
      <c r="M47" s="20"/>
      <c r="N47" s="28"/>
      <c r="O47" s="28"/>
      <c r="P47" s="28"/>
      <c r="Q47" s="21">
        <f t="shared" si="1"/>
        <v>0.08</v>
      </c>
      <c r="R47" s="21"/>
      <c r="S47" s="44"/>
      <c r="T47" s="44"/>
      <c r="U47" s="50" t="s">
        <v>69</v>
      </c>
    </row>
    <row r="48" spans="1:21" ht="42.75">
      <c r="A48" s="169"/>
      <c r="B48" s="160"/>
      <c r="C48" s="21">
        <f t="shared" si="12"/>
        <v>0.08</v>
      </c>
      <c r="D48" s="47" t="s">
        <v>61</v>
      </c>
      <c r="E48" s="178"/>
      <c r="F48" s="28"/>
      <c r="G48" s="28"/>
      <c r="H48" s="28"/>
      <c r="I48" s="28"/>
      <c r="J48" s="28"/>
      <c r="K48" s="28">
        <v>0.08</v>
      </c>
      <c r="L48" s="28"/>
      <c r="M48" s="20"/>
      <c r="N48" s="28"/>
      <c r="O48" s="28"/>
      <c r="P48" s="28"/>
      <c r="Q48" s="21">
        <f t="shared" si="1"/>
        <v>0.08</v>
      </c>
      <c r="R48" s="21"/>
      <c r="S48" s="44"/>
      <c r="T48" s="44"/>
      <c r="U48" s="50" t="s">
        <v>69</v>
      </c>
    </row>
    <row r="49" spans="1:21" ht="42.75">
      <c r="A49" s="169"/>
      <c r="B49" s="161"/>
      <c r="C49" s="21">
        <f t="shared" si="12"/>
        <v>0.05</v>
      </c>
      <c r="D49" s="47" t="s">
        <v>62</v>
      </c>
      <c r="E49" s="176"/>
      <c r="F49" s="28"/>
      <c r="G49" s="28"/>
      <c r="H49" s="28"/>
      <c r="I49" s="28"/>
      <c r="J49" s="28"/>
      <c r="K49" s="28">
        <v>0.05</v>
      </c>
      <c r="L49" s="28"/>
      <c r="M49" s="20"/>
      <c r="N49" s="28"/>
      <c r="O49" s="28"/>
      <c r="P49" s="28"/>
      <c r="Q49" s="21">
        <f t="shared" si="1"/>
        <v>0.05</v>
      </c>
      <c r="R49" s="21"/>
      <c r="S49" s="44"/>
      <c r="T49" s="44"/>
      <c r="U49" s="50" t="s">
        <v>69</v>
      </c>
    </row>
    <row r="50" spans="1:21" ht="42.75">
      <c r="A50" s="169"/>
      <c r="B50" s="31" t="s">
        <v>48</v>
      </c>
      <c r="C50" s="21">
        <f t="shared" si="12"/>
        <v>0.05</v>
      </c>
      <c r="D50" s="30" t="s">
        <v>63</v>
      </c>
      <c r="E50" s="123" t="s">
        <v>191</v>
      </c>
      <c r="F50" s="32"/>
      <c r="G50" s="32"/>
      <c r="H50" s="32"/>
      <c r="I50" s="28"/>
      <c r="J50" s="32"/>
      <c r="K50" s="96">
        <v>0.05</v>
      </c>
      <c r="L50" s="95"/>
      <c r="M50" s="76"/>
      <c r="N50" s="96"/>
      <c r="O50" s="32"/>
      <c r="P50" s="32"/>
      <c r="Q50" s="21">
        <f t="shared" si="1"/>
        <v>0.05</v>
      </c>
      <c r="R50" s="21"/>
      <c r="S50" s="44"/>
      <c r="T50" s="44"/>
      <c r="U50" s="50" t="s">
        <v>69</v>
      </c>
    </row>
    <row r="51" spans="1:21" ht="42.75">
      <c r="A51" s="169"/>
      <c r="B51" s="31" t="s">
        <v>49</v>
      </c>
      <c r="C51" s="21">
        <f t="shared" si="12"/>
        <v>0.24</v>
      </c>
      <c r="D51" s="48" t="s">
        <v>64</v>
      </c>
      <c r="E51" s="123" t="s">
        <v>192</v>
      </c>
      <c r="F51" s="32"/>
      <c r="G51" s="32"/>
      <c r="H51" s="32">
        <v>0.12</v>
      </c>
      <c r="I51" s="28"/>
      <c r="J51" s="32"/>
      <c r="K51" s="96"/>
      <c r="L51" s="95"/>
      <c r="M51" s="76"/>
      <c r="N51" s="96">
        <v>0.12</v>
      </c>
      <c r="O51" s="32"/>
      <c r="P51" s="32"/>
      <c r="Q51" s="21">
        <f t="shared" si="1"/>
        <v>0.24</v>
      </c>
      <c r="R51" s="21"/>
      <c r="S51" s="44"/>
      <c r="T51" s="44"/>
      <c r="U51" s="50" t="s">
        <v>69</v>
      </c>
    </row>
    <row r="52" spans="1:21" ht="42.75">
      <c r="A52" s="169"/>
      <c r="B52" s="159" t="s">
        <v>50</v>
      </c>
      <c r="C52" s="21">
        <f t="shared" si="12"/>
        <v>0.02</v>
      </c>
      <c r="D52" s="48" t="s">
        <v>65</v>
      </c>
      <c r="E52" s="44" t="s">
        <v>119</v>
      </c>
      <c r="F52" s="95"/>
      <c r="G52" s="95"/>
      <c r="H52" s="95"/>
      <c r="I52" s="95"/>
      <c r="J52" s="95"/>
      <c r="K52" s="95"/>
      <c r="L52" s="95"/>
      <c r="M52" s="76"/>
      <c r="N52" s="95">
        <v>0.02</v>
      </c>
      <c r="O52" s="28"/>
      <c r="P52" s="28"/>
      <c r="Q52" s="21">
        <f t="shared" si="1"/>
        <v>0.02</v>
      </c>
      <c r="R52" s="21"/>
      <c r="S52" s="121"/>
      <c r="T52" s="44"/>
      <c r="U52" s="50" t="s">
        <v>69</v>
      </c>
    </row>
    <row r="53" spans="1:21" ht="42.75">
      <c r="A53" s="170"/>
      <c r="B53" s="161"/>
      <c r="C53" s="76">
        <f t="shared" si="12"/>
        <v>0.05</v>
      </c>
      <c r="D53" s="30" t="s">
        <v>153</v>
      </c>
      <c r="E53" s="108" t="s">
        <v>193</v>
      </c>
      <c r="F53" s="76"/>
      <c r="G53" s="76"/>
      <c r="H53" s="76"/>
      <c r="I53" s="93"/>
      <c r="J53" s="94"/>
      <c r="K53" s="76">
        <v>0.05</v>
      </c>
      <c r="L53" s="95"/>
      <c r="M53" s="76"/>
      <c r="N53" s="76"/>
      <c r="O53" s="20"/>
      <c r="P53" s="20"/>
      <c r="Q53" s="21">
        <f t="shared" si="1"/>
        <v>0.05</v>
      </c>
      <c r="R53" s="21"/>
      <c r="S53" s="121"/>
      <c r="T53" s="44"/>
      <c r="U53" s="50" t="s">
        <v>69</v>
      </c>
    </row>
    <row r="54" spans="1:21" ht="15.75">
      <c r="A54" s="25"/>
      <c r="B54" s="26" t="s">
        <v>5</v>
      </c>
      <c r="C54" s="27">
        <f>(F54+H54+K54+N54)</f>
        <v>1</v>
      </c>
      <c r="D54" s="27"/>
      <c r="E54" s="119"/>
      <c r="F54" s="27">
        <f aca="true" t="shared" si="13" ref="F54:N54">SUM(F42:F53)</f>
        <v>0.18</v>
      </c>
      <c r="G54" s="27">
        <f t="shared" si="13"/>
        <v>0</v>
      </c>
      <c r="H54" s="27">
        <f t="shared" si="13"/>
        <v>0.22</v>
      </c>
      <c r="I54" s="27">
        <f t="shared" si="13"/>
        <v>0</v>
      </c>
      <c r="J54" s="27">
        <f t="shared" si="13"/>
        <v>0</v>
      </c>
      <c r="K54" s="27">
        <f t="shared" si="13"/>
        <v>0.39999999999999997</v>
      </c>
      <c r="L54" s="27">
        <f t="shared" si="13"/>
        <v>0</v>
      </c>
      <c r="M54" s="27">
        <f t="shared" si="13"/>
        <v>0</v>
      </c>
      <c r="N54" s="27">
        <f t="shared" si="13"/>
        <v>0.19999999999999998</v>
      </c>
      <c r="O54" s="27"/>
      <c r="P54" s="27">
        <f>SUM(P42:P53)</f>
        <v>0</v>
      </c>
      <c r="Q54" s="27">
        <f t="shared" si="1"/>
        <v>1</v>
      </c>
      <c r="R54" s="27">
        <f>+G54+J54+M54+P54</f>
        <v>0</v>
      </c>
      <c r="S54" s="119"/>
      <c r="T54" s="119"/>
      <c r="U54" s="120"/>
    </row>
    <row r="55" spans="1:21" ht="120">
      <c r="A55" s="48" t="s">
        <v>178</v>
      </c>
      <c r="B55" s="31" t="s">
        <v>194</v>
      </c>
      <c r="C55" s="21">
        <f>SUM(F55+H55+K55+N55)</f>
        <v>1</v>
      </c>
      <c r="D55" s="30" t="s">
        <v>154</v>
      </c>
      <c r="E55" s="50" t="s">
        <v>118</v>
      </c>
      <c r="F55" s="99">
        <v>0.25</v>
      </c>
      <c r="G55" s="99"/>
      <c r="H55" s="99">
        <v>0.25</v>
      </c>
      <c r="I55" s="95"/>
      <c r="J55" s="99"/>
      <c r="K55" s="99">
        <v>0.25</v>
      </c>
      <c r="L55" s="99"/>
      <c r="M55" s="99"/>
      <c r="N55" s="99">
        <v>0.25</v>
      </c>
      <c r="O55" s="33"/>
      <c r="P55" s="33"/>
      <c r="Q55" s="21">
        <f t="shared" si="1"/>
        <v>1</v>
      </c>
      <c r="R55" s="21"/>
      <c r="S55" s="44"/>
      <c r="T55" s="44"/>
      <c r="U55" s="50" t="s">
        <v>111</v>
      </c>
    </row>
    <row r="56" spans="1:21" ht="15.75">
      <c r="A56" s="25"/>
      <c r="B56" s="26" t="s">
        <v>5</v>
      </c>
      <c r="C56" s="27">
        <f>(F56+H56+K56+N56)</f>
        <v>1</v>
      </c>
      <c r="D56" s="27"/>
      <c r="E56" s="119"/>
      <c r="F56" s="27">
        <f>SUM(F55:F55)</f>
        <v>0.25</v>
      </c>
      <c r="G56" s="27">
        <f aca="true" t="shared" si="14" ref="G56:N56">SUM(G55:G55)</f>
        <v>0</v>
      </c>
      <c r="H56" s="27">
        <f t="shared" si="14"/>
        <v>0.25</v>
      </c>
      <c r="I56" s="27">
        <f t="shared" si="14"/>
        <v>0</v>
      </c>
      <c r="J56" s="27">
        <f t="shared" si="14"/>
        <v>0</v>
      </c>
      <c r="K56" s="27">
        <f t="shared" si="14"/>
        <v>0.25</v>
      </c>
      <c r="L56" s="27">
        <f t="shared" si="14"/>
        <v>0</v>
      </c>
      <c r="M56" s="27">
        <f t="shared" si="14"/>
        <v>0</v>
      </c>
      <c r="N56" s="27">
        <f t="shared" si="14"/>
        <v>0.25</v>
      </c>
      <c r="O56" s="27"/>
      <c r="P56" s="27">
        <f>SUM(P55:P55)</f>
        <v>0</v>
      </c>
      <c r="Q56" s="27">
        <f t="shared" si="1"/>
        <v>1</v>
      </c>
      <c r="R56" s="27">
        <f>+G56+J56+M56+P56</f>
        <v>0</v>
      </c>
      <c r="S56" s="119"/>
      <c r="T56" s="119"/>
      <c r="U56" s="120"/>
    </row>
    <row r="57" spans="1:21" ht="15.75">
      <c r="A57" s="34" t="s">
        <v>51</v>
      </c>
      <c r="B57" s="35" t="s">
        <v>52</v>
      </c>
      <c r="C57" s="124"/>
      <c r="D57" s="36"/>
      <c r="E57" s="125"/>
      <c r="F57" s="124"/>
      <c r="G57" s="124"/>
      <c r="H57" s="124"/>
      <c r="I57" s="124"/>
      <c r="J57" s="124"/>
      <c r="K57" s="124"/>
      <c r="L57" s="124"/>
      <c r="M57" s="124"/>
      <c r="N57" s="124"/>
      <c r="O57" s="124"/>
      <c r="P57" s="124"/>
      <c r="Q57" s="124"/>
      <c r="R57" s="124"/>
      <c r="S57" s="125"/>
      <c r="T57" s="125"/>
      <c r="U57" s="125"/>
    </row>
    <row r="58" spans="1:21" ht="15.75">
      <c r="A58" s="35" t="s">
        <v>53</v>
      </c>
      <c r="B58" s="35"/>
      <c r="C58" s="124"/>
      <c r="D58" s="36"/>
      <c r="E58" s="125"/>
      <c r="F58" s="124"/>
      <c r="G58" s="124"/>
      <c r="H58" s="124"/>
      <c r="I58" s="124"/>
      <c r="J58" s="124"/>
      <c r="K58" s="124"/>
      <c r="L58" s="124"/>
      <c r="M58" s="124"/>
      <c r="N58" s="124"/>
      <c r="O58" s="124"/>
      <c r="P58" s="124" t="e">
        <f>+#REF!/#REF!</f>
        <v>#REF!</v>
      </c>
      <c r="Q58" s="124"/>
      <c r="R58" s="124"/>
      <c r="S58" s="125"/>
      <c r="T58" s="125"/>
      <c r="U58" s="125"/>
    </row>
    <row r="59" spans="1:21" ht="15.75">
      <c r="A59" s="37" t="s">
        <v>54</v>
      </c>
      <c r="B59" s="37" t="s">
        <v>55</v>
      </c>
      <c r="C59" s="124"/>
      <c r="D59" s="38"/>
      <c r="E59" s="125"/>
      <c r="F59" s="124"/>
      <c r="G59" s="124"/>
      <c r="H59" s="124"/>
      <c r="I59" s="124"/>
      <c r="J59" s="124"/>
      <c r="K59" s="124"/>
      <c r="L59" s="124"/>
      <c r="M59" s="124"/>
      <c r="N59" s="124"/>
      <c r="O59" s="124"/>
      <c r="P59" s="124"/>
      <c r="Q59" s="124"/>
      <c r="R59" s="124"/>
      <c r="S59" s="125"/>
      <c r="T59" s="126"/>
      <c r="U59" s="125"/>
    </row>
    <row r="60" spans="1:21" ht="31.5">
      <c r="A60" s="37" t="s">
        <v>56</v>
      </c>
      <c r="B60" s="37" t="s">
        <v>57</v>
      </c>
      <c r="C60" s="124"/>
      <c r="D60" s="38"/>
      <c r="E60" s="125"/>
      <c r="F60" s="124"/>
      <c r="G60" s="124"/>
      <c r="H60" s="124"/>
      <c r="I60" s="124"/>
      <c r="J60" s="124" t="e">
        <f>(#REF!*100%)/(#REF!)</f>
        <v>#REF!</v>
      </c>
      <c r="K60" s="124"/>
      <c r="L60" s="124"/>
      <c r="M60" s="124"/>
      <c r="N60" s="124"/>
      <c r="O60" s="124"/>
      <c r="P60" s="124"/>
      <c r="Q60" s="124"/>
      <c r="R60" s="124"/>
      <c r="S60" s="125"/>
      <c r="T60" s="127"/>
      <c r="U60" s="125"/>
    </row>
    <row r="61" spans="1:21" ht="15.75">
      <c r="A61" s="37" t="s">
        <v>58</v>
      </c>
      <c r="B61" s="39">
        <v>43878</v>
      </c>
      <c r="C61" s="125"/>
      <c r="D61" s="40"/>
      <c r="E61" s="125"/>
      <c r="F61" s="125"/>
      <c r="G61" s="125"/>
      <c r="H61" s="125"/>
      <c r="I61" s="128"/>
      <c r="J61" s="125"/>
      <c r="K61" s="125"/>
      <c r="L61" s="125"/>
      <c r="M61" s="125"/>
      <c r="N61" s="125"/>
      <c r="O61" s="125"/>
      <c r="P61" s="125"/>
      <c r="Q61" s="125"/>
      <c r="R61" s="125"/>
      <c r="S61" s="125"/>
      <c r="T61" s="125"/>
      <c r="U61" s="125"/>
    </row>
    <row r="62" spans="6:11" ht="15">
      <c r="F62" s="41"/>
      <c r="G62" s="41"/>
      <c r="K62" s="129"/>
    </row>
    <row r="63" spans="3:18" ht="15">
      <c r="C63" s="131"/>
      <c r="F63" s="41"/>
      <c r="G63" s="41"/>
      <c r="H63" s="131"/>
      <c r="I63" s="131"/>
      <c r="J63" s="132"/>
      <c r="K63" s="131"/>
      <c r="L63" s="131"/>
      <c r="M63" s="131"/>
      <c r="N63" s="131"/>
      <c r="O63" s="131"/>
      <c r="P63" s="131"/>
      <c r="Q63" s="131"/>
      <c r="R63" s="131"/>
    </row>
    <row r="64" spans="1:21" ht="15">
      <c r="A64" s="131"/>
      <c r="B64" s="131"/>
      <c r="D64" s="131"/>
      <c r="F64" s="131"/>
      <c r="G64" s="41"/>
      <c r="T64" s="133"/>
      <c r="U64" s="133"/>
    </row>
    <row r="65" spans="20:21" ht="15">
      <c r="T65" s="133"/>
      <c r="U65" s="133"/>
    </row>
    <row r="66" spans="10:21" ht="15">
      <c r="J66" s="104">
        <f>+J54/(H54+I54)</f>
        <v>0</v>
      </c>
      <c r="U66" s="133"/>
    </row>
    <row r="67" spans="20:21" ht="15">
      <c r="T67" s="134"/>
      <c r="U67" s="134"/>
    </row>
    <row r="70" ht="15">
      <c r="T70" s="135"/>
    </row>
    <row r="71" ht="15">
      <c r="T71" s="135"/>
    </row>
    <row r="73" ht="15">
      <c r="T73" s="134"/>
    </row>
    <row r="74" spans="20:21" ht="15">
      <c r="T74" s="134"/>
      <c r="U74" s="136"/>
    </row>
    <row r="76" ht="15">
      <c r="T76" s="134"/>
    </row>
    <row r="77" ht="15">
      <c r="M77" s="104">
        <v>2.15</v>
      </c>
    </row>
    <row r="78" ht="15">
      <c r="M78" s="104">
        <v>1.9</v>
      </c>
    </row>
    <row r="79" spans="13:20" ht="15">
      <c r="M79" s="104">
        <f>+M78/M77</f>
        <v>0.8837209302325582</v>
      </c>
      <c r="T79" s="135"/>
    </row>
    <row r="81" spans="20:21" ht="15">
      <c r="T81" s="134"/>
      <c r="U81" s="136"/>
    </row>
    <row r="83" ht="15">
      <c r="T83" s="134"/>
    </row>
    <row r="86" ht="15">
      <c r="T86" s="135"/>
    </row>
    <row r="90" ht="15">
      <c r="T90" s="134"/>
    </row>
    <row r="91" ht="15">
      <c r="T91" s="134"/>
    </row>
    <row r="92" ht="15">
      <c r="T92" s="134"/>
    </row>
    <row r="93" ht="15">
      <c r="T93" s="137"/>
    </row>
  </sheetData>
  <sheetProtection formatColumns="0" selectLockedCells="1" selectUnlockedCells="1"/>
  <mergeCells count="30">
    <mergeCell ref="A3:A19"/>
    <mergeCell ref="B18:B19"/>
    <mergeCell ref="A25:A28"/>
    <mergeCell ref="B26:B28"/>
    <mergeCell ref="B15:B16"/>
    <mergeCell ref="A22:A23"/>
    <mergeCell ref="B52:B53"/>
    <mergeCell ref="E47:E49"/>
    <mergeCell ref="B30:B31"/>
    <mergeCell ref="B33:B34"/>
    <mergeCell ref="B36:B38"/>
    <mergeCell ref="B3:B13"/>
    <mergeCell ref="A42:A53"/>
    <mergeCell ref="A30:A31"/>
    <mergeCell ref="A33:A34"/>
    <mergeCell ref="A36:A38"/>
    <mergeCell ref="B1:E1"/>
    <mergeCell ref="E30:E31"/>
    <mergeCell ref="E33:E34"/>
    <mergeCell ref="B44:B46"/>
    <mergeCell ref="B47:B49"/>
    <mergeCell ref="E44:E46"/>
    <mergeCell ref="F1:H1"/>
    <mergeCell ref="U18:U19"/>
    <mergeCell ref="U36:U38"/>
    <mergeCell ref="T18:T19"/>
    <mergeCell ref="S22:S23"/>
    <mergeCell ref="S33:S34"/>
    <mergeCell ref="S30:S31"/>
    <mergeCell ref="S18:S19"/>
  </mergeCells>
  <printOptions/>
  <pageMargins left="0.7086614173228347" right="0.7086614173228347" top="0.7480314960629921" bottom="0.7480314960629921" header="0.31496062992125984" footer="0.31496062992125984"/>
  <pageSetup fitToHeight="1" fitToWidth="1" orientation="landscape"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VANGELSEIN</cp:lastModifiedBy>
  <cp:lastPrinted>2019-07-11T16:16:46Z</cp:lastPrinted>
  <dcterms:created xsi:type="dcterms:W3CDTF">2012-08-13T16:12:09Z</dcterms:created>
  <dcterms:modified xsi:type="dcterms:W3CDTF">2020-05-08T02:58:03Z</dcterms:modified>
  <cp:category/>
  <cp:version/>
  <cp:contentType/>
  <cp:contentStatus/>
</cp:coreProperties>
</file>