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PAA_2015_FFD_SDS" sheetId="1" r:id="rId1"/>
  </sheets>
  <definedNames>
    <definedName name="_xlnm.Print_Area" localSheetId="0">'PAA_2015_FFD_SDS'!$A$1:$K$2078</definedName>
    <definedName name="_xlnm.Print_Titles" localSheetId="0">'PAA_2015_FFD_SDS'!$17:$18</definedName>
  </definedNames>
  <calcPr fullCalcOnLoad="1"/>
</workbook>
</file>

<file path=xl/comments1.xml><?xml version="1.0" encoding="utf-8"?>
<comments xmlns="http://schemas.openxmlformats.org/spreadsheetml/2006/main">
  <authors>
    <author>Sanchez Rios, Edilberto</author>
    <author>cpguerrero</author>
  </authors>
  <commentList>
    <comment ref="A17" authorId="0">
      <text>
        <r>
          <rPr>
            <sz val="8"/>
            <rFont val="Arial"/>
            <family val="2"/>
          </rPr>
          <t>Código Estándar de Productos y
Servicios de Naciones Unidas, es una metodología uniforme de codificación utilizada para clasificar productos
y servicios fundamentada en un arreglo jerárquico y en una estructura lógica.</t>
        </r>
      </text>
    </comment>
    <comment ref="B17" authorId="1">
      <text>
        <r>
          <rPr>
            <sz val="8"/>
            <rFont val="Arial"/>
            <family val="2"/>
          </rPr>
          <t>Objeto contractual tal como va a quedar en el contrato previa revision de la Subdirección de Contratación</t>
        </r>
      </text>
    </comment>
    <comment ref="C17" authorId="0">
      <text>
        <r>
          <rPr>
            <sz val="8"/>
            <rFont val="Arial"/>
            <family val="2"/>
          </rPr>
          <t xml:space="preserve">Fecha Estimada de Inicio del proceso de Selección </t>
        </r>
      </text>
    </comment>
    <comment ref="D17" authorId="1">
      <text>
        <r>
          <rPr>
            <sz val="8"/>
            <rFont val="Arial"/>
            <family val="2"/>
          </rPr>
          <t>Plazo de ejecución del contrato</t>
        </r>
      </text>
    </comment>
    <comment ref="E17" authorId="1">
      <text>
        <r>
          <rPr>
            <sz val="8"/>
            <rFont val="Arial"/>
            <family val="2"/>
          </rPr>
          <t>- Licitación pública
- Selección abreviada.
- Concurso de meritos.
- Contratación Directa.
- Minima Cuantia</t>
        </r>
      </text>
    </comment>
    <comment ref="F17" authorId="0">
      <text>
        <r>
          <rPr>
            <sz val="9"/>
            <rFont val="Tahoma"/>
            <family val="2"/>
          </rPr>
          <t>Fuente o fuentes origen de los recursos que financian el Requerimiento</t>
        </r>
      </text>
    </comment>
    <comment ref="G17" authorId="0">
      <text>
        <r>
          <rPr>
            <b/>
            <sz val="8"/>
            <rFont val="Arial"/>
            <family val="2"/>
          </rPr>
          <t>Valor total del contrato a realizar</t>
        </r>
      </text>
    </comment>
    <comment ref="H17" authorId="0">
      <text>
        <r>
          <rPr>
            <sz val="9"/>
            <rFont val="Tahoma"/>
            <family val="2"/>
          </rPr>
          <t xml:space="preserve">Valor a financiar en la vigencia (Puede ser diferente al valor total estimado para los que se ejecutaran en varias vigencias)
</t>
        </r>
      </text>
    </comment>
    <comment ref="I17" authorId="0">
      <text>
        <r>
          <rPr>
            <sz val="9"/>
            <rFont val="Tahoma"/>
            <family val="2"/>
          </rPr>
          <t>El contrato sera ejecutado en diferentes vigencias?</t>
        </r>
      </text>
    </comment>
    <comment ref="J17" authorId="0">
      <text>
        <r>
          <rPr>
            <sz val="8"/>
            <rFont val="Arial"/>
            <family val="2"/>
          </rPr>
          <t>En que estado se encuentra la solicitud para la utilización de vigencias futuras</t>
        </r>
      </text>
    </comment>
    <comment ref="K17" authorId="0">
      <text>
        <r>
          <rPr>
            <sz val="8"/>
            <rFont val="Arial"/>
            <family val="2"/>
          </rPr>
          <t xml:space="preserve">Nombre: 
Cargo: 
Entidad:
Dirección Electronica: 
Telefono de Contacto </t>
        </r>
      </text>
    </comment>
    <comment ref="A1308" authorId="0">
      <text>
        <r>
          <rPr>
            <b/>
            <sz val="9"/>
            <rFont val="Tahoma"/>
            <family val="2"/>
          </rPr>
          <t>Sanchez Rios, Edilberto:</t>
        </r>
        <r>
          <rPr>
            <sz val="9"/>
            <rFont val="Tahoma"/>
            <family val="2"/>
          </rPr>
          <t xml:space="preserve">
De acuerdo al tipo de elementos  ubicar codigo
</t>
        </r>
      </text>
    </comment>
    <comment ref="B1345" authorId="0">
      <text>
        <r>
          <rPr>
            <b/>
            <sz val="9"/>
            <rFont val="Tahoma"/>
            <family val="2"/>
          </rPr>
          <t>Ojo según tabla de honorarios 2014 no hay Asesorias</t>
        </r>
      </text>
    </comment>
    <comment ref="A1358" authorId="0">
      <text>
        <r>
          <rPr>
            <sz val="9"/>
            <rFont val="Tahoma"/>
            <family val="2"/>
          </rPr>
          <t xml:space="preserve">Ojo considero que el codigo de asistenciales puede ser 80161500
</t>
        </r>
      </text>
    </comment>
    <comment ref="B1532" authorId="0">
      <text>
        <r>
          <rPr>
            <b/>
            <sz val="9"/>
            <rFont val="Tahoma"/>
            <family val="2"/>
          </rPr>
          <t>Sanchez Rios, Edilberto:</t>
        </r>
        <r>
          <rPr>
            <sz val="9"/>
            <rFont val="Tahoma"/>
            <family val="2"/>
          </rPr>
          <t xml:space="preserve">
Según la tabla de honorarios no se puede contratar asesorias 
</t>
        </r>
      </text>
    </comment>
  </commentList>
</comments>
</file>

<file path=xl/sharedStrings.xml><?xml version="1.0" encoding="utf-8"?>
<sst xmlns="http://schemas.openxmlformats.org/spreadsheetml/2006/main" count="13333" uniqueCount="1672">
  <si>
    <t>DIRECCIÓN DE PLANEACIÓN Y SISTEMAS
SISTEMA INTEGRADO DE GESTIÓN
CONTROL DOCUMENTAL
PLAN ANUAL DE ADQUISICIOONES PARA LA VIGENCIA FISCAL 2014                                                                                                                                      FONDO FINANCIERO DISTRITAL DE SALUD                                                                                                                                                                    Código:114 PLI  FT.01  V.05</t>
  </si>
  <si>
    <t>Elaborado por: Edilberto Sanchez
Revisado por: Lucia Azucena Forero Rojas
Aprobado por: Lucia Azucena Forero Rojas
Control Documental: Dirección de Planeación- SIG</t>
  </si>
  <si>
    <t>Nombre:</t>
  </si>
  <si>
    <t>SECRETARIA DISTRITAL DE SALUD DE BOGOTÁ - FONDO FINANCIERO DISTRITAL DE SALUD</t>
  </si>
  <si>
    <t>Información de contacto:</t>
  </si>
  <si>
    <t xml:space="preserve">Dra. Lucia Azucena Forero Rojas </t>
  </si>
  <si>
    <t>Dirección:</t>
  </si>
  <si>
    <t>Carrera 32 N° 12 -81 Bogotá</t>
  </si>
  <si>
    <t>Directora de Planeación y Sistemas €</t>
  </si>
  <si>
    <t>Teléfono:</t>
  </si>
  <si>
    <t>Tel: 3649090 Ext: 9683    
Correo: LAforero@saludcapital.gov.co</t>
  </si>
  <si>
    <t>Página web:</t>
  </si>
  <si>
    <t>www.saludcapital.gov.co</t>
  </si>
  <si>
    <t>Valor total del PAA: ($)</t>
  </si>
  <si>
    <t xml:space="preserve">Misión: </t>
  </si>
  <si>
    <t>Somos la entidad rectora de salud en Bogotá, constituida por un equipo humano comprometido con la excelencia, responsable de garantizar el ejercicio efectivo del derecho a la salud de toda la población, a través de la implementación de un modelo de atención integral, equitativo, universal, participativo, centrado en el ser humano, la responsabilidad social y la sostenibilidad ambiental.</t>
  </si>
  <si>
    <t>Limité de contratación menor cuantía:</t>
  </si>
  <si>
    <t>Visión:</t>
  </si>
  <si>
    <t xml:space="preserve">Para el año 2016, la Secretaría Distrital de Salud de Bogotá, será reconocida nacional e internacionalmente, como una entidad que cumple estándares superiores de calidad, que garantiza el derecho efectivo y el mejoramiento de calidad de vida en salud de la población, basado en un modelo de atención integral que responde a la estrategia de la Atención Primaria en Salud. </t>
  </si>
  <si>
    <t>Limite de Contratacion minima cuantia:</t>
  </si>
  <si>
    <t>Perspectiva estrategica:</t>
  </si>
  <si>
    <t>La entidad cuenta con 7 objetivos estrategicos: (i) Generar las condiciones necesarias para la garantía del derecho a la salud de toda la población de Bogotá, (ii)  Fortalecer el mejoramiento  en la prestación de servicios,  la promoción y protección de la salud, (iii)  Promover  la afectación positiva de los determinantes sociales del proceso salud enfermedad, (iv)  Ejercer rectoría y promover la adecuada gestión de  las acciones de salud que permitan brindar respuesta integral ante las situaciones de urgencias, emergencias y desastres, (v) Promover acciones que  transformen y afecten positivamente las condiciones sanitarias y socio - ambientales  que hacen vulnerable el bio-sistema de Bogotá, (vi) Desarrollar los procesos que soportan la gestión misional y estratégica del sector, teniendo como base la implementación de acciones que promuevan entornos saludables y (vii) Promover la gestión transparente en la Secretaría Distrital de Salud y en las entidades adscritas, mediante el control social, la implementación de estándares superiores de calidad y la implementación de estrategias de lucha contra la corrupción.</t>
  </si>
  <si>
    <t>Fecha de última actualización del Plan Anual de Adquisiciones:</t>
  </si>
  <si>
    <t>PLAN ANUAL DE ADQUISICIONES FONDO FINANCIERO DISTRITAL DE SALUD</t>
  </si>
  <si>
    <t>Código UNSPSC</t>
  </si>
  <si>
    <t>Descripción (Objeto)</t>
  </si>
  <si>
    <t xml:space="preserve">Fecha Estimada de Inicio del Proceso de Selección </t>
  </si>
  <si>
    <t>Duración Estimada del Contrato</t>
  </si>
  <si>
    <t xml:space="preserve">Modalidad de Selección </t>
  </si>
  <si>
    <t xml:space="preserve">Fuente de los Recursos </t>
  </si>
  <si>
    <t>Valor Total Estimado</t>
  </si>
  <si>
    <t xml:space="preserve">Valor Estimado en Vigencia Actual </t>
  </si>
  <si>
    <t>¿Se requieren Vigencias Fututras?</t>
  </si>
  <si>
    <t>Estado de Solicitud de Vigencias Futuras</t>
  </si>
  <si>
    <t>Datos de Contacto responsable</t>
  </si>
  <si>
    <t>77000000    85000000</t>
  </si>
  <si>
    <t>Adición al Contrato No. 1460-2013: Realizar actividades del Plan de Intervenciones Colectivas/ Territorios Saludables   en el Distrito Capital en concordancia con las normas que regulan el sistema general de seguridad social en salud, el plan territorial en salud y el plan de desarrollo Bogotá Humana 2012-2016, de acuerdo con las necesidades y prioridades de la población en los diferentes territorios de la ciudad, mediante la implementación de acciones de promoción de la Salud, prevención de la enfermedad, vigilancia en salud pública y ambiental y gestión de la salud pública</t>
  </si>
  <si>
    <t>Contratación Directa</t>
  </si>
  <si>
    <t xml:space="preserve">Administracion Central - Aporte Ordinario  - Recursos Administrados </t>
  </si>
  <si>
    <t>Jaime Hernán Urrego Rodríguez
Subsecretario de Salud Pública 
Secretaría Distrital de Salud de Bogotá D.C.  
Correco electrónico: JHUrrego@saludcapital.gov.co
Teléfono 3649090</t>
  </si>
  <si>
    <t>No Aplica</t>
  </si>
  <si>
    <t>Adición al Contrato No. 1441-2013: Realizar actividades del Plan de Intervenciones Colectivas/ Territorios Saludables   en el Distrito Capital en concordancia con las normas que regulan el sistema general de seguridad social en salud, el plan territorial en salud y el plan de desarrollo Bogotá Humana 2012-2016, de acuerdo con las necesidades y prioridades de la población en los diferentes territorios de la ciudad, mediante la implementación de acciones de promoción de la Salud, prevención de la enfermedad, vigilancia en salud pública y ambiental y gestión de la salud pública</t>
  </si>
  <si>
    <t>Adición al Contrato No. 1446-2013: Realizar actividades del Plan de Intervenciones Colectivas/ Territorios Saludables   en el Distrito Capital en concordancia con las normas que regulan el sistema general de seguridad social en salud, el plan territorial en salud y el plan de desarrollo Bogotá Humana 2012-2016, de acuerdo con las necesidades y prioridades de la población en los diferentes territorios de la ciudad, mediante la implementación de acciones de promoción de la Salud, prevención de la enfermedad, vigilancia en salud pública y ambiental y gestión de la salud pública</t>
  </si>
  <si>
    <t>Adición al Contrato No. 1442-2013: Realizar actividades del Plan de Intervenciones Colectivas/ Territorios Saludables   en el Distrito Capital en concordancia con las normas que regulan el sistema general de seguridad social en salud, el plan territorial en salud y el plan de desarrollo Bogotá Humana 2012-2016, de acuerdo con las necesidades y prioridades de la población en los diferentes territorios de la ciudad, mediante la implementación de acciones de promoción de la Salud, prevención de la enfermedad, vigilancia en salud pública y ambiental y gestión de la salud pública</t>
  </si>
  <si>
    <t>Adición al Contrato No. 1440-2013: Realizar actividades del Plan de Intervenciones Colectivas/ Territorios Saludables   en el Distrito Capital en concordancia con las normas que regulan el sistema general de seguridad social en salud, el plan territorial en salud y el plan de desarrollo Bogotá Humana 2012-2016, de acuerdo con las necesidades y prioridades de la población en los diferentes territorios de la ciudad, mediante la implementación de acciones de promoción de la Salud, prevención de la enfermedad, vigilancia en salud pública y ambiental y gestión de la salud pública</t>
  </si>
  <si>
    <t>Adición al Contrato No. 1451-2013: Realizar actividades del Plan de Intervenciones Colectivas/ Territorios Saludables   en el Distrito Capital en concordancia con las normas que regulan el sistema general de seguridad social en salud, el plan territorial en salud y el plan de desarrollo Bogotá Humana 2012-2016, de acuerdo con las necesidades y prioridades de la población en los diferentes territorios de la ciudad, mediante la implementación de acciones de promoción de la Salud, prevención de la enfermedad, vigilancia en salud pública y ambiental y gestión de la salud pública</t>
  </si>
  <si>
    <t>Adición al Contrato No. 1444-2013: Realizar actividades del Plan de Intervenciones Colectivas/ Territorios Saludables   en el Distrito Capital en concordancia con las normas que regulan el sistema general de seguridad social en salud, el plan territorial en salud y el plan de desarrollo Bogotá Humana 2012-2016, de acuerdo con las necesidades y prioridades de la población en los diferentes territorios de la ciudad, mediante la implementación de acciones de promoción de la Salud, prevención de la enfermedad, vigilancia en salud pública y ambiental y gestión de la salud pública</t>
  </si>
  <si>
    <t>Adición al Contrato No. 1448-2013: Realizar actividades del Plan de Intervenciones Colectivas/ Territorios Saludables   en el Distrito Capital en concordancia con las normas que regulan el sistema general de seguridad social en salud, el plan territorial en salud y el plan de desarrollo Bogotá Humana 2012-2016, de acuerdo con las necesidades y prioridades de la población en los diferentes territorios de la ciudad, mediante la implementación de acciones de promoción de la Salud, prevención de la enfermedad, vigilancia en salud pública y ambiental y gestión de la salud pública</t>
  </si>
  <si>
    <t>Adición al Contrato No. 1439-2013: Realizar actividades del Plan de Intervenciones Colectivas/ Territorios Saludables   en el Distrito Capital en concordancia con las normas que regulan el sistema general de seguridad social en salud, el plan territorial en salud y el plan de desarrollo Bogotá Humana 2012-2016, de acuerdo con las necesidades y prioridades de la población en los diferentes territorios de la ciudad, mediante la implementación de acciones de promoción de la Salud, prevención de la enfermedad, vigilancia en salud pública y ambiental y gestión de la salud pública</t>
  </si>
  <si>
    <t>Adición al Contrato No. 1443-2013: Realizar actividades del Plan de Intervenciones Colectivas/ Territorios Saludables   en el Distrito Capital en concordancia con las normas que regulan el sistema general de seguridad social en salud, el plan territorial en salud y el plan de desarrollo Bogotá Humana 2012-2016, de acuerdo con las necesidades y prioridades de la población en los diferentes territorios de la ciudad, mediante la implementación de acciones de promoción de la Salud, prevención de la enfermedad, vigilancia en salud pública y ambiental y gestión de la salud pública</t>
  </si>
  <si>
    <t>Adición al Contrato No. 1447-2013: Realizar actividades del Plan de Intervenciones Colectivas/ Territorios Saludables   en el Distrito Capital en concordancia con las normas que regulan el sistema general de seguridad social en salud, el plan territorial en salud y el plan de desarrollo Bogotá Humana 2012-2016, de acuerdo con las necesidades y prioridades de la población en los diferentes territorios de la ciudad, mediante la implementación de acciones de promoción de la Salud, prevención de la enfermedad, vigilancia en salud pública y ambiental y gestión de la salud pública</t>
  </si>
  <si>
    <t>Adición al Contrato No. 1450-2013: Realizar actividades del Plan de Intervenciones Colectivas/ Territorios Saludables   en el Distrito Capital en concordancia con las normas que regulan el sistema general de seguridad social en salud, el plan territorial en salud y el plan de desarrollo Bogotá Humana 2012-2016, de acuerdo con las necesidades y prioridades de la población en los diferentes territorios de la ciudad, mediante la implementación de acciones de promoción de la Salud, prevención de la enfermedad, vigilancia en salud pública y ambiental y gestión de la salud pública</t>
  </si>
  <si>
    <t>Adición al Contrato No. 1449-2013: Realizar actividades del Plan de Intervenciones Colectivas/ Territorios Saludables   en el Distrito Capital en concordancia con las normas que regulan el sistema general de seguridad social en salud, el plan territorial en salud y el plan de desarrollo Bogotá Humana 2012-2016, de acuerdo con las necesidades y prioridades de la población en los diferentes territorios de la ciudad, mediante la implementación de acciones de promoción de la Salud, prevención de la enfermedad, vigilancia en salud pública y ambiental y gestión de la salud pública</t>
  </si>
  <si>
    <t>Adición al Contrato No. 1445-2013: Realizar actividades del Plan de Intervenciones Colectivas/ Territorios Saludables   en el Distrito Capital en concordancia con las normas que regulan el sistema general de seguridad social en salud, el plan territorial en salud y el plan de desarrollo Bogotá Humana 2012-2016, de acuerdo con las necesidades y prioridades de la población en los diferentes territorios de la ciudad, mediante la implementación de acciones de promoción de la Salud, prevención de la enfermedad, vigilancia en salud pública y ambiental y gestión de la salud pública</t>
  </si>
  <si>
    <t>Realizar actividades de salud pública con recursos de destinacion especifica provenientes del  Ministerio de Salud y Protección Social</t>
  </si>
  <si>
    <t xml:space="preserve">Recursos Administrados </t>
  </si>
  <si>
    <t>Implementar el proyecto ZOU (Zona de Orientación Universitaria) en el campus de la  Universitaria de la Universidad Distrital Francisco José de Caldas, para el desarrollo de acciones de prevención, reducción de riesgos y mitigación de daños asociados al abuso de sustancias psicoactivas, con énfasis en el consumo problemático de alcohol , en el marco de la Política Nacional para la reducción del consumo desustancias psicoactivas y su impacto, y de la política pública de prevención y atención del consumo de sustancias psicoactivas en Bogotá D.C</t>
  </si>
  <si>
    <t>Realizar el fortalecimiento de factores protectores en salud mental en niños, niñas, adolescentes y sus familias de la localidad V, mediante la utilización adecuada del tiempo libre y habilidades comunicacionales, trabajo de pares y enlace a rutas de atención en salud mental de acuerdo a la oferta institucional de la localidad.</t>
  </si>
  <si>
    <t>Implementar una estrategia para el fortalecimiento de las competencias de los/as profesionales enfermería y auxiliares de enfermería,  que laboran en las ESE adscritas a la SDS, para el desarrollo de la Atención Primaria en Salud Mental</t>
  </si>
  <si>
    <t>Implementar una estrategia para el fortalecimiento de las competencias de los/as profesionales de medicina,  que laboran en las ESE adscritas a la SDS, para el desarrollo de la Atención Primaria en Salud Mental</t>
  </si>
  <si>
    <t>Realizar acciones integrales para la población con discapacidad desde el enfoque diferencial</t>
  </si>
  <si>
    <t>Realizar articulación  y consolidación de acciones de carácter   intersectorial para el reconocimiento de las violencias de las que son víctimas las personas mayores en el Distrito Capital</t>
  </si>
  <si>
    <t>Realizar actividades del programa de control de la Tuberculosis, del programa de control y eliminación de la Lepra ene l D.C.</t>
  </si>
  <si>
    <t>93171702</t>
  </si>
  <si>
    <t>Realizar la nacionalización de biológicos</t>
  </si>
  <si>
    <t>Minima Cuantia</t>
  </si>
  <si>
    <t>Administracion Central - Aporte Ordinario</t>
  </si>
  <si>
    <t>Adquirir vacuna para Neumococo 23 valencias</t>
  </si>
  <si>
    <t>Adquirir vacuna contra la varicela</t>
  </si>
  <si>
    <t>71112024   73181300</t>
  </si>
  <si>
    <t>Realizar monitoreo de la temperatura y el estado de conservación de la cadena de frio, a través de la revisión, actualización, mantenimiento preventivo y/o correctivo del sistema de monitoreo y sus equipos para la transmisión de datos de la temperatura</t>
  </si>
  <si>
    <t>Selección Abreviada</t>
  </si>
  <si>
    <t>Realizar actividades del Plan de Intervenciones Colectivas/ Territorios Saludables   en el Distrito Capital en concordancia con las normas que regulan el sistema general de seguridad social en salud, el plan territorial en salud y el plan de desarrollo Bogotá Humana 2012-2016, de acuerdo con las necesidades y prioridades de la población en los diferentes territorios de la ciudad, mediante la implementación de acciones de promoción de la Salud, prevención de la enfermedad, vigilancia en salud pública y ambiental y gestión de la salud pública</t>
  </si>
  <si>
    <t>Aunar esfuerzos para crear e implementar una estrategia distrital encaminada a la prevención integral y el diagnóstico oportuno del VIH en el Distrito Capital</t>
  </si>
  <si>
    <t>Realizar interpretacion de lengua de señas</t>
  </si>
  <si>
    <t>80100000  93151607</t>
  </si>
  <si>
    <t>Realizar la Interventoría  integral (técnica, administrativa y financiera), con énfasis en la calidad de la prestación de los servicios, sobre los contratos de compraventa de servicios de salud para la ejecución del Plan de Salud pública de Intervenciones Colectivas – Programa Territorios Saludables-, suscritos entre la Secretaría Distrital de Salud - Fondo Financiero Distrital de Salud y las Empresas Sociales del Estado del Distrito Capital</t>
  </si>
  <si>
    <t>Concurso de Meritos</t>
  </si>
  <si>
    <t>Prestar servicios para garantizar la comunicación permanente de los equipos de respuesta de urgencias, emergencias y desastres en Salud Pública para el Distrito Capital</t>
  </si>
  <si>
    <t xml:space="preserve">Realizar un estudio para la identificación de las dinamicas poblacionales que modifican la epidemia por VIH e ITS para orientar estrategias de prevención y control </t>
  </si>
  <si>
    <t xml:space="preserve">Realizar el diseño  y desarrollo de una estrategia  de promoción de prácticas de alimentación saludable y actividad  fisica dirigida a la población  de niños niñas y adolescentes. </t>
  </si>
  <si>
    <t>Realizar ajuste, definicion y validacion de la política publica para las personas expuestas y/o afectadas por condiciones cronicas</t>
  </si>
  <si>
    <t xml:space="preserve">Realizar el segundo estudio Distrital de Consumo de Substancias Psicoactivas </t>
  </si>
  <si>
    <t xml:space="preserve">Realizar el primer estudio distrital de salud mental en Bogota que permita identificar eventos clínicos, rasgos de personalidad y calidad de vida de personas de la ciudad. </t>
  </si>
  <si>
    <t xml:space="preserve">Aunar esfuerzos para el desarrollo de estrategias para la prevención, reducción de riesgo y daño del consumo de sustancias psicoactivas legales e ilegales. </t>
  </si>
  <si>
    <t>Realizar un convenio para la adquisición de métodos de regulación de la fecundidad y asistencia técnica para servicios amigables para adolescentes y jóvenes</t>
  </si>
  <si>
    <t xml:space="preserve">Elaborar el diseño e implementación de estrategias pedagógicas para la información y la promoción de prácticas saludables </t>
  </si>
  <si>
    <t>Realizar la sistematización de la experiencia de implementación del Programa Territorios Saludables -PIC en Bogotá D.C. en el marco del Plan de Desarrollo Bogotá Humana</t>
  </si>
  <si>
    <t>Realizar la evaluación de la implementación del Programa Territorios Saludables - PIC en Bogotá</t>
  </si>
  <si>
    <t>Realizar la evaluación de la implementación del Programa Territorios Saludables desde la perspectiva comunitaria</t>
  </si>
  <si>
    <t>Realizar eventos nacionales e Internacional de la implementación de experiencias de Atención Primaria en Salud en grandes ciudades</t>
  </si>
  <si>
    <t>Aunar esfuerzos para prevenir y contener la diseminacion de microorganismos multiresistentes en las instituciones prestadoras de  servicios de salud y para la implementación de un programa de gerenciamiento de antibióticos.</t>
  </si>
  <si>
    <t>Estructurar procesos de vigilancia intensificada de infecciones asociadas al cuidado de la salud con énfasis en eventos mortales</t>
  </si>
  <si>
    <t>Realizar el monitoreo rapido de coberturas de vacunación del PAI para el distrito Capital</t>
  </si>
  <si>
    <t>Prestar servicios de acompañamiento al sistema de gestión de calidad implementado en el LSP, bajo la NTC-ISO/IEC 17025:2005, que permita  ampliar el alcance de acreditación de los procesos analíticos de las áreas VAC y VE.</t>
  </si>
  <si>
    <t>80100000</t>
  </si>
  <si>
    <t>Prestar servicios de auditoría externa en las áreas del Laboratorio de Salud Pública que están ad portas de ser acreditadas.</t>
  </si>
  <si>
    <t>Adquirir equipos para el laboratorio de Salud Pública de la Secretaría Distrital de Salud.</t>
  </si>
  <si>
    <t xml:space="preserve">Suministrar  gases especiales para realizar las pruebas analiticas en el Laboratorio de Salud Pùblica. </t>
  </si>
  <si>
    <t>Suministrar  insumos y reactivos para realizar las pruebas de identificación y sensibilidad de microorganismos  de interés en salud pública para ETA, EDA y Tuberculosis en los laboratorios de Vigilancia de enfermedades.</t>
  </si>
  <si>
    <t>Suministrar insumos y reactivos para la realización de pruebas analíticas de diagnóstico, control de calidad y vigilancia epidemiológica en los eventos de rabia, sífilis, toxoplasmosis, enfermedad de chagas, dengue y pruebas rápidas VIH.</t>
  </si>
  <si>
    <t>Adquirir ratones ICR destetos, para apoyar la vigilancia activa de la Rabia, mediante el diagnóstico desarrollado por el Laboratorio de salud Pública de la Secretaría Distrital de Salud.</t>
  </si>
  <si>
    <t>Suministrar reactivos (enzimas kit de extracción  primers y marcadores de peso) para realizar análisis de  biología molecuar en los eventos de tosferina, Influenza y subtipos, IAAS, HPV, virus entéricos y respiratorios, rabia, enterobacterias, para desarrollar las actividades de vigilancia epidemiológica y sanitaria en el Laboratorio de Salud Pública</t>
  </si>
  <si>
    <t xml:space="preserve">Suministrar  reactivos químicos, medios de cultivo y cepas,  para la realización de pruebas analíticas en las áreas de vigilancia de enfermedades y, vigilancia de ambiente y consumo del  Laboratorio de Salud Publica de la Secretaría Distrital de Salud.  </t>
  </si>
  <si>
    <t xml:space="preserve">Suministrar  material de vidrio, polipropileno, elementos y accesorios,  para la realización de las pruebas analíticas en las áreas de vigilancia de enfermedades y, vigilancia de ambiente y consumo del  Laboratorio de Salud Publica de la Secretaría Distrital de Salud.  </t>
  </si>
  <si>
    <t>Suministar lokers y percheros para adecuar los diferentes laboratorios a las normas de bioseguridad establecidas</t>
  </si>
  <si>
    <t xml:space="preserve">Adición al contrato N° 1389-2014 con Jairo Alberto Colorado para el suministro de reactivos para la obtención de material genético, enzimas, primers y marcadores de peso molecular </t>
  </si>
  <si>
    <t>Suministrar insumos y reactivos para la realización de pruebas analíticas de diagnóstico y vigilancia epidemiológica en el evento de chicunguña.</t>
  </si>
  <si>
    <t>Prestar el servicio de calibración y calificación de equipos de laboratorio, ubicados en las instalaciones de la Secretaría Distrital de Salud.</t>
  </si>
  <si>
    <t>Suministrar reactivos para la vigilancia en Salud Pública y control de calidad en eventos de HTLV, HCV e insumos para toma de muestra en tos ferina.</t>
  </si>
  <si>
    <t xml:space="preserve">Suministrar  reactivos, para la vigilancia centinela de los virus respiratorios, en muestras remitidas, para el diagnóstico de los virus respiratorios.  </t>
  </si>
  <si>
    <t>Suministrar  insumos y reactivos, para realizar la confirmación diagnóstica, control de calidad y vigilancia epidemiológica en eventos de interés en Salud Pública en las áreas de microbiología clínica y de alimentos.</t>
  </si>
  <si>
    <t>Suministrar pruebas biológicas para realizar el control de calidad interno y externo a las pruebas de: HIV, Hepatitis, hormonas,sífilis, parasitismo, rubeola  y vigilancia microbiológica.</t>
  </si>
  <si>
    <t xml:space="preserve">Suministrar reactivos e insumos, para apoyar la vigilancia en Salud Pública de los eventos de Sarampión y Rubéola. </t>
  </si>
  <si>
    <t xml:space="preserve">Suministrar  reactivos para realizar el control de calidad del Programa de tamizaje neonatal del Hipotiroidismo congénito apoyando la vigilancia en Salud Pública </t>
  </si>
  <si>
    <t>Suministrar  reactivos para el diagnóstico por técnicas de biología molecular en tiempo real de bordetella pertussis y B. parapertussis, tamización del Virus del Papiloma Humano (VPH) y carga viral para VIH y Hepatitis C; para realizar las actividades de vigilancia en Salud Pública.</t>
  </si>
  <si>
    <t>Suministrar  reactivos para diagnóstico de Dengue mediante la detección de los anticuerpos IgM  y  VIH prueba Confirmatoria, mediante el control de calidad a los laboratorios de la red adscrita.</t>
  </si>
  <si>
    <t>Suministrar  reactivos para la vigilancia en Salud Pública de los eventos de Hepatitis B, VIH, HTLV, Hepatitis C, Enfermedad de Chagas, Hormonas y  prueba treponemica, en muestras procedentes de los bancos de sangre y red de laboratorios clínicos.</t>
  </si>
  <si>
    <t>42000000 55101524</t>
  </si>
  <si>
    <t>Realizar la adquisicion de libros para el apoyo tecnico del Laboratorio de Salud Pública y software de validación de métodos analiticos para las areas VAC Y VE, adecuado para reportar análisis válidos en el Laboratorio de Salud Pública.</t>
  </si>
  <si>
    <t>Suministrar reactivos para los análisis microbiologico de agua de consumo humano y pruebas de antibioticos en leches.</t>
  </si>
  <si>
    <t>Suministrar patrones (materiales de referencia: estándares USP, estándares secundarios, materiales certificados, reactivos que cumplan con especificaciones (SRM- NIST, Ph Eur, BP, USP) con destino a los grupos de trabajo del Laboratorio de Salud Pública</t>
  </si>
  <si>
    <t>Suministrar la síntesis de sondas para realizar la detección de microorganismos de importancia en salud pública y su posterior análisis filogenetico por  tecnicas de PCR (convencional o tiempo real) en el Laboratorio de Salud Pública.</t>
  </si>
  <si>
    <t xml:space="preserve">Suministrar pruebas interlaboratorio de control de calidad, en las areas de VAC Y VE, en cumplimiento de la politica CEA-04 del Organismo Nacional de Acreditación ONAC, requisito  para la Acreditación del Laboratorio de Salud Pública   </t>
  </si>
  <si>
    <t>Realizar el análisis y la evaluación de la situación de salud y sus determinantes en el contexto de las políticas públicas y del Plan de Desarrollo Bogotá Humana 2012- 2016</t>
  </si>
  <si>
    <t>Desarrollar  estrategias de gestión y difusión del conocimiento tales como cátedras, foros, seminarios,  en salud pública, salud colectiva, salud urbana y atención primaria en salud</t>
  </si>
  <si>
    <t xml:space="preserve">Realizar una consultoría para el diseño y puesta en operación del Centro Especializado de APS  </t>
  </si>
  <si>
    <t>Realizar consultoría para  el análisis de la implementación de las políticas de salud pública que favorecen la calidad de vida y la salud de la población en el D.C. para realizar los ajustes pertientes y orientar la toma de decisiones en salud pública</t>
  </si>
  <si>
    <t>Prestar servicio especializado para la Vigilancia en Salud Pública en los procesos de urgencias y emergencias de la salud publica, en el marco del PIC</t>
  </si>
  <si>
    <t>Prestar servicios especializados para el análisis de información de interés en salud pública en el marco del Programa Territorios Saludables - PIC</t>
  </si>
  <si>
    <t>Prestar servicios especializados para la planificación y el seguimiento al análisis de la situación de salud y calidad de vida en el marco del Programa Territorios Saludables - PIC</t>
  </si>
  <si>
    <t>Prestar servicios profesionales para el análisis de información de interés en salud pública en el marco del Programa Territorios Saludables - PIC</t>
  </si>
  <si>
    <t>Prestar servicios técnicos para la gestión de la información de los diferentes componentes del Programa Territorios Saludables - PIC</t>
  </si>
  <si>
    <t>Prestar servicios profesionales para el análisis de información geográfica de interés en salud pública en el marco del Programa Territorios Saludables - PIC</t>
  </si>
  <si>
    <t>Prestar servicios técnicos para el análisis de información de interés en salud pública en el marco del Programa Territorios Saludables - PIC</t>
  </si>
  <si>
    <t>Prestar servicios para la gestión administrativa y financiera del Programa Territorios Saludables - PIC</t>
  </si>
  <si>
    <t>Prestar servicios técnicos para la gestión administrativa y financiera del Programa Territorios Saludables - PIC</t>
  </si>
  <si>
    <t>Prestar servicios especializados para la implementación y el seguimiento del Sistema Integrado de Gestión de la Subsecretaría de Salud Pública, en el marco del PIC</t>
  </si>
  <si>
    <t>Prestar servicios técnicos para la gestión administrativa del Programa Territorios Saludables - PIC</t>
  </si>
  <si>
    <t>Prestar servicios especializados para la implementación, el seguimiento y la evaluación del Programa Territorios Saludables - PIC</t>
  </si>
  <si>
    <t>Prestar servicios especializados para desarrollar procesos de balance, monitoreo y evaluación de los procesos comunitarios del Programa Territorios Saludables - PIC</t>
  </si>
  <si>
    <t>Prestar servicios técnicos para la gestión documental de los procesos en Salud Publica</t>
  </si>
  <si>
    <t>Prestar servicios especializados para la estrategia pedagógica y cultural del Programa Territorios Saludables - PIC</t>
  </si>
  <si>
    <t>Prestar servicios profesionales para la gestión de la información de los diferentes componentes del Programa Territorios Saludables - PIC</t>
  </si>
  <si>
    <t>Prestar servicios especializados para la gestión de la información de los diferentes componentes del Programa Territorios Saludables - PIC</t>
  </si>
  <si>
    <t>Prestar servicios para la gestión de la información de los diferentes componentes del Programa Territorios Saludables - PIC</t>
  </si>
  <si>
    <t>Prestar servicios especializados para la planificación y seguimiento de la Vigilancia en Salud Pública, en el marco del PIC</t>
  </si>
  <si>
    <t>Prestar servicios especializados para la auditoria del Programa Territorios Saludables - PIC</t>
  </si>
  <si>
    <t>Prestar servicios especializados en la gestión contractual y jurídica de la Subsecretaría de Salud Pública, en el marco del Plan de Intervenciones Colectivas - PIC</t>
  </si>
  <si>
    <t>Prestar servicios especializados para la construcción, ajuste  y evaluación de las políticas en salud pública</t>
  </si>
  <si>
    <t>Prestar servicios especializados en los procesos de diagnóstico, confirmación, referencia, contra referencia, y control de calidad de los programas de vigilancia de enfermedades en el LSP</t>
  </si>
  <si>
    <t>Prestar servicios profesionales en los procesos de diagnóstico, confirmación, referencia, contra referencia, y control de calidad de los programas de vigilancia de enfermedades en el LSP</t>
  </si>
  <si>
    <t>Prestar servicios profesionales para el fortalecimiento de la red distrital de laboratorios clínicos en eventos de interés en salud pública</t>
  </si>
  <si>
    <t>Prestar servicios como auxiliar de laboratorio en los procesos de recepción, distribución, aprestamiento para procesamiento de muestras de laboratorio, así como en la gestión de la información resultante.</t>
  </si>
  <si>
    <t>Prestar servicios profesionales en la realización de pruebas analíticas en microbiología de alimentos, aguas y bebidas alcohólicas en apoyo a la vigilancia en Salud Pública</t>
  </si>
  <si>
    <t>Prestar servicios tecnológicos como cito tecnólogo en el laboratorio de salud pública para apoyar técnicamente el control de calidad en las pruebas de tamizaje para el cáncer de cuello uterino con los laboratorios de la red que realizan citología.</t>
  </si>
  <si>
    <t>Prestar servicios para la gestión documental de los procesos de la Subsecretaría de Salud Pública</t>
  </si>
  <si>
    <t>Prestar servicios especializados en los procesos de diagnóstico por biología molecular, confirmación, referencia, contra referencia, y control de calidad de los programas de vigilancia de enfermedades en el LSP</t>
  </si>
  <si>
    <t>Prestar servicios especializados en los procesos que se adelanta del laboratorio de análisis físico químico de alimentos, en lo relacionado a procesos analíticos.</t>
  </si>
  <si>
    <t>Prestar servicios profesionales en la realización de pruebas analíticas en microbiología de alimentos, medicamentos,  aguas y bebidas alcohólicas en apoyo a la vigilancia en Salud Pública</t>
  </si>
  <si>
    <t>Prestar servicios especializados para  la implementación y funcionamiento del sistema de información del LSP</t>
  </si>
  <si>
    <t>Prestar servicios especializados como patólogo en el Laboratorio de Salud Pública  para el control de calidad de la biopsia como  diagnóstico confirmatorio del Cáncer  de cuello uterino a la Red de Laboratorios de citopatología del Distrito Capital</t>
  </si>
  <si>
    <t>Prestar servicios especializados para la realización de pruebas analíticas  microbiológicas de alimentos, garantía de la calidad, investigación y apoyo a la red de laboratorios</t>
  </si>
  <si>
    <t>Prestar servicios profesionales para realizar análisis en los eventos de interés en salud pública</t>
  </si>
  <si>
    <t>Prestar servicios profesionales para adelantar el programa de análisis microbiológicos de medicamentos para el Laboratorio de Salud Pública, a través del desarrollo de pruebas y procedimientos analíticos de microbiología de medicamentos, en apoyo a la vigilancia epidemiológica de los medicamentos en el Distrito Capital</t>
  </si>
  <si>
    <t>Prestar servicios profesionales para implementación y seguimiento del análisis de la situación de salud</t>
  </si>
  <si>
    <t>Prestar servicios profesional en análisis de laboratorio para la Vigilancia de Enfermedades</t>
  </si>
  <si>
    <t>Prestar servicios profesionales para la realización de pruebas de analisis físico química en alimentos de consumo humano, con criterios de calidad  y oportunidad , que son de responsabilidad del grupo Vigilancia del Ambiente y del Consumo, VAC,  del Laboratorio de Salud Pública de la Secretearía Distrital de Salud de Bogotá D.C.</t>
  </si>
  <si>
    <t>Prestar servicios especializados para adelantar programas de entomología en apoyo a la vigilancia de las enfermedades transmitidas por vectores</t>
  </si>
  <si>
    <t>Prestar servicios profesionales para el fortalecimiento de calidad en eventos de interés en salud pública</t>
  </si>
  <si>
    <t>Prestar servicios profesionales en los procesos que se adelanta del laboratorio de análisis físico químico de alimentos, en lo relacionado a procesos analíticos.</t>
  </si>
  <si>
    <t>Prestar servicios técnicos para la gestión documental de los procesos de la Subsecretaría de Salud Pública</t>
  </si>
  <si>
    <t>Prestar servicios especializados para la definición,  implementación, seguimiento y evaluación de las acciones colectivas en los territorios de salud</t>
  </si>
  <si>
    <t>Prestar servicios profesionales para definir, operar y hacer seguimiento y acompañamiento tecnico a las políticas y acciones de salud pública en el nivel local, territorial y distrital.</t>
  </si>
  <si>
    <t>Prestar servicios especializados a la gestión administrativa y financiera de los recursos de responsabilidad de la Subsecretaría de Salud Pública, en el marco del Plan de Intervenciones Colectivas</t>
  </si>
  <si>
    <t>Prestar servicios profesionales para la atención de la línea 106 al alcance de niños y adolescentes, en el marco del PIC</t>
  </si>
  <si>
    <t>Prestar servicios especializados para definir, operar y hacer seguimiento y acompañamiento técnico a las políticas y acciones de salud pública en el nivel local, territorial y distrital.</t>
  </si>
  <si>
    <t>Prestar servicios especializados en derecho para los procesos legales, contractuales y jurídicos de la Subsecretaría de Salud Pública, en el marco del PIC</t>
  </si>
  <si>
    <t>Prestar servicios especializados en la gestión financiera y presupuestal de los recursos que se ejecutan a través del Plan de Intervenciones Colectivas a nivel Distrital y local, en el marco del PIC</t>
  </si>
  <si>
    <t>Prestar servicios especializados a la Subsecretaría de Salud Pública para la planeación,  implementación y seguimiento del componente de salud pública del nuevo modelo de salud, en el marco del PIC</t>
  </si>
  <si>
    <t>Prestar servicios técnicos en la gestión contractual y jurídica de la Subsecretaría de Salud Pública, en el marco del Plan de Intervenciones Colectivas - PIC</t>
  </si>
  <si>
    <t>Prestar servicios para el seguimiento y acompañamiento tecnico a las políticas y acciones de salud pública en el nivel local, territoial y distrital</t>
  </si>
  <si>
    <t>Prestar servicios profesionales en la gestión financiera y presupuestal de los recursos que se ejecutan a través del Plan de Intervenciones Colectivas a nivel Distrital y local, en el marco del PIC</t>
  </si>
  <si>
    <t>Prestar servicios profesionales especializados, realizando auditorias integrales y seguimientos a los procesos misionales, estrategicos y de apoyo a la Secretaría Distrital de Salud, para el mejoramiento y fortalecimiento de la gestión administrativa y del Sistema de Control, en el marco del PIC</t>
  </si>
  <si>
    <t>Prestar servicios profesionales especializados en la Dirección Financiera, en cumplimiento de los objetivos y actividades de Contabilidad, realizando seguimiento y registro de la información contable, analizando entre otras, las cuentas de los contratos del del Plan de Acciones Colectivas, recursos provenientes de salud pública y emitiendo los informes correspondientes, además de apoyar el proceso de conciliación de las cuentas contables, entre dependencias y correlativas con las Entidades del Distrito y otros entes de la Nación, en el marco del PIC</t>
  </si>
  <si>
    <t>Prestar los servicios profesionales especializados en la Subdirección de Contratación para apoyar los diferentes procesos administrativos de contratación relacionados con Salud Pública (precontractual, contractual y postcontractual), con una gestión que garantice el derecho a la salud de la población del Distrito Capital</t>
  </si>
  <si>
    <t>Prestar los servicios profesionales especializados a la Oficina Asesora Jurídica en la representación judicial a la SDS y FFDS en los procesos relacionados con la salud pública  así como la sustanciación en los procesos administrativos.</t>
  </si>
  <si>
    <t>Prestar los servicios profesionales especializados en la Dirección Financiera, para desarrollar las actividades tendientes a la recuperación de las acreencias a favor del Fondo Financiero Distrital de Salud, que permitirá obtener recursos que garanticen la salud pública de la población del Distrito Capital</t>
  </si>
  <si>
    <t>Prestar los servicios profesionales en lo relacionado con el proceso de cobro persuasivo y coactivo de las acreencias a favor del FFDS los cuales hacen parte del proceso de la salud pública de la población del Distrito Capital.</t>
  </si>
  <si>
    <t>Prestar servicios profesionales especializados a la Subdirección de contratación de la Secretaría Distrital de Salud, en los procesos de carácter jurídico, técnico, administrativo, como de la revisión y/o conceptos de los asuntos y trámites que le sean asignados, con una gestión que garantice el derecho a la salud de la población del Distrito Capital</t>
  </si>
  <si>
    <t>Prestar los servicios profesionales especializados a la Oficina Asesora Jurídica en la representación legal en los procesos judiciales que le sean asignados, relacionados con la salud pública del Distrito Capital y que se adelanten ante la jurisdicción contencioso administrativo</t>
  </si>
  <si>
    <t>Prestar los servicios profesionales especializados en la Subdirección de Contratación de la Secretaria Distrital de Salud para el desarrollo de actividades relacionadas con la contrataciòn y conceptos en temas de salud pùblica.</t>
  </si>
  <si>
    <t>Prestar servicios especializados para la gestión del talento humano y el fortalecimiento de los procesos humanización</t>
  </si>
  <si>
    <t>Prestar servicios profesionales en la estrategia pedagógica de la operación local del programa Territorios saludables</t>
  </si>
  <si>
    <t>Prestar servicios profesionales para la gestión administrativa del Programa Territorios Saludables - PIC</t>
  </si>
  <si>
    <t>Prestar servicios especializados en la estrategia pedagógica de la operación local del programa Territorios saludables</t>
  </si>
  <si>
    <t>Prestar servicios especializados de asistencia técnica y seguimiento a nivel distrital y local para la  planeación, organización, implementación, desarrollo y evaluación del programa Territorios saludables</t>
  </si>
  <si>
    <t>Prestar servicios especializados en la organización, fortalecimiento y seguimiento de los procedimientos operativos  del programa Territorios saludables</t>
  </si>
  <si>
    <t>Prestar servicios especializados para dar cumplimiento a la circular 001 de octubre 2009, en lo relacionado con las resoluciones sancionatorias</t>
  </si>
  <si>
    <t>Prestar servicios especializados para la planificación, implementación, seguimiento y evaluación del Programa Ampliado de Inmunizaciones, en el marco del PIC</t>
  </si>
  <si>
    <t>Prestar servicios técnicos al programa Ampliado de Inmunizaciones en el centro de acopio, en el marco del PIC.</t>
  </si>
  <si>
    <t>Adición al contrato 14142014.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</si>
  <si>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14172014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</si>
  <si>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14182014. Prestar servicios de tecnologo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</si>
  <si>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14192014.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</si>
  <si>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14202014. Prestar servicios de tecnologo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</si>
  <si>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14212014.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</si>
  <si>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14222014. Prestar servicios de tecnologo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</si>
  <si>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14232014.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</si>
  <si>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14242014.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</si>
  <si>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14252014.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</si>
  <si>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14262014.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</si>
  <si>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14272014.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</si>
  <si>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14282014.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</si>
  <si>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14292014.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</si>
  <si>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14302014.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</si>
  <si>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14312014.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</si>
  <si>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14322014.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</si>
  <si>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14332014.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</si>
  <si>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14342014.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</si>
  <si>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14352014.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</si>
  <si>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14362014.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</si>
  <si>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14372014.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</si>
  <si>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14382014.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</si>
  <si>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14392014.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</si>
  <si>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14402014.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</si>
  <si>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14412014.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</si>
  <si>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14422014.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</si>
  <si>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14432014.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</si>
  <si>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14442014.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</si>
  <si>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14452014.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</si>
  <si>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14462014.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</si>
  <si>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14472014.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</si>
  <si>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14482014.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</si>
  <si>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14492014.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</si>
  <si>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14502014.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</si>
  <si>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14512014.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</si>
  <si>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14522014.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</si>
  <si>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14532014.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</si>
  <si>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14542014.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</si>
  <si>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14552014.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</si>
  <si>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14562014.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</si>
  <si>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14572014.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</si>
  <si>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14582014.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</si>
  <si>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14592014.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</si>
  <si>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14602014. Prestar servicios de tecnologo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</si>
  <si>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14612014.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</si>
  <si>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14622014.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</si>
  <si>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14632014.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</si>
  <si>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14642014.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</si>
  <si>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14652014. Prestar servicios de tecnologo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</si>
  <si>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14662014. Prestar servicios de tecnologo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</si>
  <si>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14682014.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</si>
  <si>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14712014.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</si>
  <si>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Adición al contrato 14742014. Prestar servicios especializados para realizar el seguimiento  técnico, administrativo, financiero y contable a la ejecución de los contratos del Plan de Intervenciones Colectivas PIC 2013, suscritos entre el Fondo Financiero Distrital de Salud y 14 Empresas Sociales del Estado ESE de la red adscrita de la Secretaría Distrital de Salud; así como al cumplimiento de los atributos de calidad esperados en los procesos de atención colectiva e individual, pactados en dichos contratos.</t>
  </si>
  <si>
    <t>80101505</t>
  </si>
  <si>
    <t>Aunar esfuerzos para estructurar e implementar la metodologia para formular la Política de ciencia, tecnología e innovación para la salud a partir de los desarrollos del plan de ciencia, tecnología e innovación para la salud.</t>
  </si>
  <si>
    <t>8 Meses</t>
  </si>
  <si>
    <t>Subsecretario de Planeación y Gestión  Sectorial  Secretaría Distrital de Salud de Bogotá D.C.  Correo electrónico: JARincon@saludcapital.gov.co Teléfono 3649090 Ext 9697</t>
  </si>
  <si>
    <t>93141701</t>
  </si>
  <si>
    <t>Realizar el apoyo para el desarrollo del primer encuentro de  sistemas de salud: Territorios saludables como modelo de salud.</t>
  </si>
  <si>
    <t>Realizar el apoyo para el evento internacional de Segregación (asociado al producto de paz y postconflicto).</t>
  </si>
  <si>
    <t xml:space="preserve">Realizar un evento internacional de APS y el papel de los hospitales locales. </t>
  </si>
  <si>
    <t>Aunar esfuerzos para realizar la revisión de pares de los artículos para publicar para dos nuevos volumenes para la revista de Investigaciones en Seguridad Social y Salud de la Secretaría Distrital de Salud.</t>
  </si>
  <si>
    <t>Aunar esfuerzos para desarrollar una Investigación "Estabilidad y sostenibilidad financiera del modelo de salud en el Distrito Capital".</t>
  </si>
  <si>
    <t>Aunar esfuerzos para desarrollar una Investigación "Estudio de la transformación para el D.C. de la transformación de los hospitales en ESE".</t>
  </si>
  <si>
    <t>Aunar esfuerzos para desarrollar una Investigación "Impacto económico, financiero, presupuestal, técnico y operativo en el sistema de salud para el Distrito Capital, de la apropiación de la Ley Estatutaria en Salud y la declaratoria de exequibilidad por parte de la Corte Constitucional".</t>
  </si>
  <si>
    <t>Subsecretario de Planeación y Gestión  Sectorial  Secretaría Distrital de Salud de Bogotá D.C.  Correo electrónico: JARincon@saludcapital.gov.co Teléfono 3649090 Ext 9706</t>
  </si>
  <si>
    <t>Prestar servicios profesionales especializados en la Dirección de Planeación Sectorial para la formulación y el desarrollo de la politica de ciencia, tecnologia e innovacion y generacion del conocimiento del sector salud en Bogota D.C.</t>
  </si>
  <si>
    <t>12 Meses</t>
  </si>
  <si>
    <r>
      <t>Prestar servicios profesionales especializados en la Dirección de Planeación Sectorial para el desarrollo de politicas que apunten al cierre de brechas y mejoramiento de la calidad de vida de la poblacion en el contexto del proceso de investigaciones ciencia, tecnologia e innovacion y de generación del conocimiento del sector salud en Bogota D.C.</t>
    </r>
    <r>
      <rPr>
        <sz val="14"/>
        <color indexed="10"/>
        <rFont val="Calibri"/>
        <family val="2"/>
      </rPr>
      <t xml:space="preserve">. </t>
    </r>
  </si>
  <si>
    <t>11 Meses</t>
  </si>
  <si>
    <t xml:space="preserve">Prestar servicios profesionales en la Dirección de Planeación Sectorial para el desarrollo de estrategias de comunicación y movilización del conocimiento, cooperación y eventos prioritarios en el contexto de los procesos de Ciencia Tecnología e Innovación para el desarrollo del sector salud en Bogota D.C. </t>
  </si>
  <si>
    <t xml:space="preserve">Prestar servicios profesionales  en la Dirección de Planeación Sectorial como Bibliotecologa </t>
  </si>
  <si>
    <t>Prestar servicios profesionales  en la Dirección de Planeación Sectorial para el fortalecimiento del portal de Conocimiento en la Biblioteca de la SDS  y las ESE en el marco del Plan de Ciencia Tecnología e Innovación.</t>
  </si>
  <si>
    <t>Prestar servicios profesionales en la Direccion de Planeacion Sectorial en calidad, gestión de proyectos y de Investigaciones para el desarrollo del Sector Salud en Bogotá D.C.</t>
  </si>
  <si>
    <t>Prestar servicios profesionales especializados en la Dirección de Planeación Sectorialpara el diseño, formulación e implementación de acciones relacionadas con la cooperación internacional.</t>
  </si>
  <si>
    <t>Prestar servicios profesionales en la Direccion de Planeacion Sectorial  para liderar y apoyar el desarrollode investigaciones y estudios para el desarrollo del sector salud en Bogota D.c.</t>
  </si>
  <si>
    <t>Prestar servicios profesionales especializados en la Direccion de Planeacion Sectorial  para el desarrollo de Investigaciones y estudios para el desarrollo del sector Salud en B</t>
  </si>
  <si>
    <t>Prestar servicios profesionales especializados en la Direccion de Planeacion Sectorial  para desarrollo de Investigaciones y estudios para el desarrollo del sector Salud en Bogotá D.C.</t>
  </si>
  <si>
    <t xml:space="preserve">Prestar servicios profesionales especializados en la Dirección de Planeación Sectorial para el desarrollo de Investigaciones en Ciencia Tecnología e Innovación. </t>
  </si>
  <si>
    <t>Prestar servicios profesionales especializados en la Dirección de Planeación Sectorial para apoyar los procesos relacionados con la gestión del conocimiento.</t>
  </si>
  <si>
    <t>REALIZAR LA INTERVENTORÍA INTEGRAL (TÉCNICA, ADMINISTRATIVA, FINANCIERA Y CONTABLE) A LA CALIDAD EN LA PRESTACIÓN DE LOS SERVICIOS DE SALUD Y USO ADECUADO DE LOS RECURSOS GIRADOS A LAS ENTIDADES PROMOTORAS DE SALUD – EPS DEL RÉGIMEN SUBSIDIADO EN SALUD</t>
  </si>
  <si>
    <t>Zambrano Granados, Kimberly del Pilar Directora de Aseguramiento en Salud Secretaría Distrital de Salud de Bogotá D.C.  Correo electrónico: KPZambrano@saludcapital.gov.co Teléfono 3649090</t>
  </si>
  <si>
    <t>84111600</t>
  </si>
  <si>
    <t>0,4% SUPERINTENDENCIA NACIONAL DE SALUD  -  Recursos girados directamente desde el Ministerio de Salud y Protección Social a la Superintendencia Nacional de Salud a nombre de la Entidad Territorial, girados Sin Situación de Fondos</t>
  </si>
  <si>
    <t>28/01/2015
13/02/2015
13/03/2015
15/04/2015
14/05/2015
12/06/2015
15/07/2015
14/08/2015
15/09/2015
14/10/2015
13/11/2015
15/12/2015</t>
  </si>
  <si>
    <t>93151611-80000000</t>
  </si>
  <si>
    <t>Afiliación al Reg.Subs.Total Continuidad</t>
  </si>
  <si>
    <t xml:space="preserve">Recursos Administrados - Rentas cedidas, SGP, FOSYGA, Otras transferencias de la Nacion, Aporte Ordinario - Otros del Distrito </t>
  </si>
  <si>
    <t>Afiliación al Reg.Subs.Total Continuidad (Ampliacion de Cobertruras- Subsidios Parciales y Torales) Ley 1393 de 2010</t>
  </si>
  <si>
    <t>Promoción en la atención de primera vez en la salud oral de los niños, niñas y jovenes menores de 19 años</t>
  </si>
  <si>
    <t xml:space="preserve">Promoción De La Afiliación de  Grupos Especiales de Población, Al Régimen Subsidiado y Contributivo </t>
  </si>
  <si>
    <t>Realización del proceso de libre elección para la afiliación de la población del Distrito Capital al Régimen Subsidiado de salud</t>
  </si>
  <si>
    <t>83111505 -80131500</t>
  </si>
  <si>
    <t>Prestar servicios de “Contac Center” para atender los requerimientos de los ciudadanos respecto de los programas que maneja la Secretaria General y la SDS - FFDS: ESTOS RECURSOS SE ADICIONAN Y CONSOLIDAN CON EL CONVENIO: Adición CV 1104-2013 suscrirto con</t>
  </si>
  <si>
    <t>Prestar servicios como profesional especializado en el Despacho del Subsecretario de Servicios de Salud y Aseguramiento en la formulación, evaluación y seguimiento en los diferentes proyectos con el fin de garantizar el acceso universal y efectivo a la salud.</t>
  </si>
  <si>
    <t>Prestar servicios profesionales especializados como abogado en la Subsecretaria de Servicios de Salud y Aseguramiento en el apoyo y revisión de los diferentes procesos administrativos con el fin de garantizar el acceso universal y efectivo a la salud.</t>
  </si>
  <si>
    <t>Prestar servicios como Técnico en el Despacho del Subsecretario de Servicios de Salud y Aseguramiento con el fin de garantizar el acceso universal y efectivo a la salud.</t>
  </si>
  <si>
    <t>Prestar servicios tecnológicos y admninistrativos en los procesos de contratación, reporte de información para entes de control, asi como todas las actividadades inherentes a la Subsecretaria de Servicios de Salud y Aseguramiento con el fin de garantizar el acceso universal y efectivo a la salud.</t>
  </si>
  <si>
    <t>Prestar los servicios profesionales especializados al Despacho del Subsecretario de Servicios de Salud y Aseguramiento en el seguimiento y evaluación de los proyectos y programas con el fin de garantizar el acceso universal y efectivo a la salud</t>
  </si>
  <si>
    <t>Prestar servicios como Profesional Especializado en el despacho del Subsecretario de Servicios de Salud y Aseguramiento en materia de contratación, conciliación, procesos jurídicos así como conceptos, lineamientos y orientaciones para la adecuada y oportuna aplicación de la ley en general y de las normas relacionadas con el SGSSS con el fin de garantizar el acceso universal y efectivo a la salud</t>
  </si>
  <si>
    <t>Prestar servicios como profesional especializado a la Dirección Jurídica y de Contratación – Subdirección de Gestión Judicial de la SDS, en la emisión de conceptos técnicos relacionados con las reclamaciones, peticiones, fallos de tutela y consultas presentadas por los actores y/o usuarios del Sistema General de seguridad Social en Salud del Distrito Capital, y en la elaboración de documentos administrativos y estadísticos relacionados con los conceptos emitidos.</t>
  </si>
  <si>
    <t>Prestar los servicios profesionales especializados en  la Dirección de Aseguramiento  y Garantia del Derecho a la Salud en  la Dirección de Aseguramiento en Salud en la formulación, ajuste y seguimiento a los Proyectos de Inversión;  actualización periódica  requerida  de los formatos y planes de mejoramiento de la gestión presentados a los Entes de Control y  a  la Oficina de Control Interno. Así mismo,  con evaluación y ajuste de los riesgos del proceso,  la actualización de los procedimientos  e instrumentos del Sistema Integrado de Gestión - SIG,  con el fin de garantizar el acceso universal y efectivo a la salud.</t>
  </si>
  <si>
    <t xml:space="preserve">Prestar servicios como Profesional Especializado en el diseño, implementación y evaluación de un sistema de seguimiento al desempeño de las EAPB frente a los resultados en salud en Bogotá con el fin de grantizar el acceso universal y efectivo a la salud. </t>
  </si>
  <si>
    <t>Prestar Servicios como Profesional Especializado en la Dirección de Aseguramiento  y Garantia del Derecho a la Salud en lo relacionado con la Planeación, seguimiento y control de los proyectos a cargo de la Dirección, con énfasis en el Desarrollo de los poryectos TIC, y del cumplimiento de la meta relacionada con el sistema de seguimiento de resultados en salud de las EAPB con el fin de garantizar el acceso universal y efectivo a al salud.</t>
  </si>
  <si>
    <t>Prestar los servicios como Profesional Especializado para Apoyar a la Dirección de Aseguramiento  y Garantia del Derecho a la Salud en la gestión pertinente para la ejecución presupuestal y financiera del proyecto  874 "Acceso Universal y Efectivo a la Salud" así como la programación, seguimiento y control a los lineamientos e instructivos de cierre y apertura presupuestal de vigencia fiscal.</t>
  </si>
  <si>
    <t>Prestar los servicios en la Dirección de Aseguramiento y Garantia del Derecho a la Salud, como profesional especializado en ingenieria de sistemas para el manejo de las  Bases de Datos y de los  sistemas de información del Régimen Subsidiado en Salud del Distrito Capital</t>
  </si>
  <si>
    <t xml:space="preserve">Prestar servicios como Profesional Especializado en la Dirección de Aseguramiento y Garantia del Derecho a la Salud, para el proceso de garantía de la calidad, inspección, vigilancia y seguimiento así como en la gestión del proyecto de administración de los recursos del régimen subsidiado para garantizar la continuidad en la prestación de los servicios de salud a los usuarios de los regímenes contributivo y subsidiado. </t>
  </si>
  <si>
    <t>Prestar  servicios como profesional especializado en labores de inspección, seguimiento y vigilancia del Componente de Prestación de Servicios de las EAPB, de manera sistemática y ejecutar las auditorías especiales en los casos requeridos por los entes de control o los usuarios para dar cumplimiento a las competencias respectivas de la SDS así como prestar la asistencia técnica necesaria para el mejoramiento continuo y la garantía de la calidad en la prestación de servicios a los usuarios, con el fin de garantizar el acceso universal y efectivo a la salud</t>
  </si>
  <si>
    <t>Prestar Servicios Profesionales en la Dirección Financiera para apoyar las diferentes actividades en desarrollo y cumplimiento de los requerimientos de los entes internos y externos para garantizar la eficiencia de los procesos financieros del Sistema de Seguridad Social en Salud con el fin de  garantizar el acceso universal y efectivo de la población residente en el Distrito Capital</t>
  </si>
  <si>
    <t xml:space="preserve">Prestar servicios como Profesional Especializado en el diseño, implementación y evaluación de un sistema de seguimiento al desempeño de las EAPB frente a los resultados en salud en Bogotá, con el fin de garantizar el acceso universal y efectivo a la salud. </t>
  </si>
  <si>
    <t xml:space="preserve">Prestar los servicios como asistente en la Dirección de Aseguramiento y Garantia del Derecho a la Salud , realizando actividades de Vigilancia del Aseguramiento y asistencia a usuarios en los tramites que realizan ante las EPSS, CADES, SUPERCADES y /o las ESE.  para lograr un efectivo cubrimiento de sus necesidades de salud.  </t>
  </si>
  <si>
    <t xml:space="preserve">Prestar los servicios como asistente en la Dirección de Aseguramiento y Garantia del Derecho a la Salud   realizando actividades de Vigilancia del Aseguramiento y asistencia a usuarios en los tramites que realizan ante las EPSS, CADES, SUPERCADES y /o las ESE.  para lograr un efectivo cubrimiento de sus necesidades de salud.  </t>
  </si>
  <si>
    <t>Prestar los servicios como técnico realizando el  procesamiento de la información de la  Base de Datos y de los sistemas de información del Régimen Subsidiado en Salud del Distrito Capital</t>
  </si>
  <si>
    <t>Prestar  servicios como profesional especializado en labores de inspección, seguimiento y vigilancia del Componente de Prestación de Servicios de las EAPB, de manera sistemática y ejecutar las auditorías especiales en los casos requeridos por los entes de control o los usuarios para dar cumplimiento a las competencias respectivas de la SDS así como prestar la asistencia técnica necesaria para el mejoramiento continuo y la garantía de la calidad en la prestación de servicios a los usuarios, con el fin de garantizar el acceso universal y efectivo a la salud.</t>
  </si>
  <si>
    <t>Prestar los servicios como asistente en la Dirección de Aseguramiento  y Garantia del Derecho a la Salud a los procesos de afiliacion y novedades presentados por las EPS  con el fin de  garantizar el acceso universal y efectivo de la población residente en el Distrito Capital</t>
  </si>
  <si>
    <t>Prestar servicios como Profesional Universitario en la Dirección de Aseguramiento y Garantia del Derecho a la Salud, realizando actividades relacionadas con el giro directo de los recursos del Regimen Subsidiado.</t>
  </si>
  <si>
    <t>Apoyar a la Dirección Financiera Tesorería en la propuesta de acciones y mecanismos que mejoren el recaudo de los diferentes conceptos que financian la salud en Bogotá, en cumplimiento de los objetivos de Tesorería, así como en la preparación de la información que permita optimizar la consolidación de la respectiva información en los diferentes aplicativos establecidos para el reporte periódico a los organismos de control y preparación de análisis de comportamiento y reportes especiales, según necesidades de la Tesorería con el fin de  garantizar el acceso universal y efectivo de la población residente en el Distrito Capital</t>
  </si>
  <si>
    <t xml:space="preserve">Prestar los servicios como asistente en la Dirección de Aseguramiento  y Garantia del Derecho a la Salud  realizando actividades de Vigilancia del Aseguramiento y asistencia a usuarios en los tramites que realizan ante las EPSS, CADES, SUPERCADES y /o las ESE.  para lograr un efectivo cubrimiento de sus necesidades de salud.  </t>
  </si>
  <si>
    <t xml:space="preserve">Prestar los servicios como asistente en la Dirección de Aseguramiento  y Garantia del Derecho a la Salud, realizando actividades de Vigilancia del Aseguramiento y asistencia a usuarios en los tramites que realizan ante las EPSS, CADES, SUPERCADES y /o las ESE.  para lograr un efectivo cubrimiento de sus necesidades de salud.  </t>
  </si>
  <si>
    <t>Prestar los Servicios Profesionales Especializados en los procedimientos de la Direccion de Aseguramiento y Garantia del Derecho a la Salud  relacionados con el seguimiento y cumplimiento a los fallos de tutela y en la aplicacion de la normatividad vigente del Sistema General de Seguridad Social en Salud, así como la representación judicial en los procesos de liquidación de contratos del régimen subsidiado.</t>
  </si>
  <si>
    <t>Prestar los servicios como asistente en la Dirección de Aseguramiento y Garantia del Derecho a la Salud  a los procesos de afiliacion y novedades presentados por las EPS  con el fin de  garantizar el acceso universal y efectivo de la población residente en el Distrito Capital</t>
  </si>
  <si>
    <t xml:space="preserve">Prestar los servicios como asistente en la Dirección de Aseguramiento y Garantia del Derecho a la Salud  realizando actividades de Vigilancia del Aseguramiento y asistencia a usuarios en los tramites que realizan ante las EPSS, CADES, SUPERCADES y /o las ESE.  para lograr un efectivo cubrimiento de sus necesidades de salud.  </t>
  </si>
  <si>
    <t>Prestar los servicios como profesional Universitario en la Dirección de Aseguramiento y Garantia del Derecho a la Salud   realizando actividades de vigilancia y control sobre los procesos de Aseguramiento, con el fin de lograr el mejoramiento en aspectos relacionados con la mitigación de barreras de acceso de la población residente en el Distrito Capital.</t>
  </si>
  <si>
    <t>Prestar servicios como Profesional Especializado en el diseño, implementación y evaluación de un sistema de seguimiento al desempeño de las EAPB frente a los resultados en salud en Bogotá, con el fin de garantizar el acceso universal y efectivo a la salud</t>
  </si>
  <si>
    <t>Prestar los servicios como Asistente en la Dirección de Aseguramiento  y Garantia del Derecho a la Salud en los procesos y procedimientos administrativos relacionados con la administración del archivo de gestión resultante de la auditoría y conciliación de cuentas desarrolladas entre la Secretaría Distrital de Salud y las IPS y ESE, contratadas y no contratadas y  las EPS-S, por concepto de servicios de salud a cargo del Fondo Financiero Distrital de Salud- FFDS y brindar el apoyo logístico al Equipo de Auditoría.</t>
  </si>
  <si>
    <t>Prestar los servicios como profesional Universitario en la Dirección de Aseguramiento y Garantia del Derecho a la Salud  realizando actividades de vigilancia y control sobre los procesos de Aseguramiento, con el fin de lograr el mejoramiento en aspectos relacionados con la mitigación de barreras de acceso de la población residente en el Distrito Capital.</t>
  </si>
  <si>
    <t>Prestar los Servicios profesionales en  Dirección Jurídica y de Contratación, en el marco del Sistema General de Seguridad Social en Salud, en especial en lo relacionado con procesos conciliatorios y de representaciòn judicial que se le asignen para garantizar el Aseguramiento de la Salud en el D.C.</t>
  </si>
  <si>
    <t xml:space="preserve"> Prestar los servicios profesionales en la Dirección Jurídica y de Contratación en los aspectos financieros y contables, en el desartrollo de  los diferentes procesos contractuales y en especial lo relacionado con la liquidación de contratos que garanticen el aseguramiento de la población en el  Distrito Capital.</t>
  </si>
  <si>
    <t xml:space="preserve">Prestar los servicios como asistente en la Dirección de Aseguramiento  y Garantia del Derecho a la Salud realizando actividades de Vigilancia del Aseguramiento y asistencia a usuarios en los tramites que realizan ante las EPSS, CADES, SUPERCADES y /o las ESE.  para lograr un efectivo cubrimiento de sus necesidades de salud.  </t>
  </si>
  <si>
    <t>Prestar servicios como Asistente a la Dirección de Aseguramiento y Garantia del Derecho a la Salud , en desarrollo de los objetivos relacionados con la Garantía de la Calidad, y en actividades relacionadas con el  soporte documental y archivo necesario, recepción de llamadas brindando respuesta y orientación a los usuarios y las demás necesidades del servicio como apoyo administrativo ordenadas por el supervisor, con el fin de garantizar el acceso universal y efectivo a la salud de la poblacion del distrito capital.</t>
  </si>
  <si>
    <t>Prestar los Servicios como Tecnólogo a la Dirección de Aseguramiento  y Garantia del Derecho a la Salud , realizando actividades de apoyo juridico  a la realización de Vigilancia y Control sobre los procesos de aseguramiento con el fin de lograr la mitigación de Barreras de acceso y garantizar el acceso universal y efectivo de la población residente en el Distrito Capital</t>
  </si>
  <si>
    <t xml:space="preserve">Prestar los servicios como asistente en la Dirección de Aseguramiento  y Garantia del Derecho a la Salud , realizando actividades de Vigilancia del Aseguramiento y asistencia a usuarios en los tramites que realizan ante las EPSS, CADES, SUPERCADES y /o las ESE.  para lograr un efectivo cubrimiento de sus necesidades de salud.  </t>
  </si>
  <si>
    <t>Prestar los servicios como asistente en la Dirección de Aseguramiento y Garantia del Derecho a la Salud a los procesos de afiliacion y novedades presentados por las EPS  con el fin de  garantizar el acceso universal y efectivo de la población residente en el Distrito Capital</t>
  </si>
  <si>
    <t>Prestar servicios como Asistente a la Dirección de Aseguramiento  y Garantia del Derecho a la Salud ,  y en actividades relacionadas con el  soporte documental, correspondencia y archivo necesario, recepción de llamadas brindando respuesta y orientación a los usuarios y las demás necesidades del servicio como apoyo administrativo ordenadas por el supervisor con el fin de  garantizar el acceso universal y efectivo de la población residente en el Distrito Capital</t>
  </si>
  <si>
    <t>Prestar servicios como Asistente a la Dirección de Aseguramiento  y Garantia del Derecho a la Salud  en actividades relacionadas con el  soporte documental y archivo necesario, recepción de llamadas brindando respuesta y orientación a los usuarios y las demás necesidades del servicio como apoyo administrativo ordenadas por el supervisor con el fin de  garantizar el acceso universal y efectivo de la población residente en el Distrito Capital</t>
  </si>
  <si>
    <t>Prestar los servicios en la Dirección de Aseguramiento  y Garantia del Derecho a la Salud  como profesional Especializado en ingenieria de sistemas para el manejo de las  Bases de Datos y de los  sistemas de información del Régimen Subsidiado en Salud del Distrito Capital.</t>
  </si>
  <si>
    <t xml:space="preserve"> Prestar servicios de apoyo tecnico en le Despacho de la Secretaria Distrital de Salud, desarrollando actividades relacionadas con la gestion administrativa en lo concerniente al manejo de correspondencia y administracion de la base de datos del aplicativo de radicacion en aras de garantizar el aseguramiento de la población residente en el Distrito Capital.</t>
  </si>
  <si>
    <t>Prestar servicios como profesional especializado en la Dirección Financiera - Contabilidad en el proceso de sostenibilidad del sistema contable del FFDS, con recursos de la atención a la población pobre no asegurada  realizando acciones articuladas con las diferentes dependencias de la Entidad y las entidades externas encaminadas a satisfacer las necesidades de depuración de la Información Financiera</t>
  </si>
  <si>
    <t>Prestar  servicios como profesional especializado en las labores de inspección, seguimiento y vigilancia al Componente de Prestación de Servicios de las EAPB, ejecutar las acciones de seguimiento de la gestión de planes de mejora concertados para el componente, la vigilancia en los casos requeridos por los entes de control o los usuarios y la gestión de la información del Componente de Prestación de Servicios para dar cumplimiento a las competencias respectivas de la SDS así como prestar la asistencia técnica necesaria para el mejoramiento continuo y la garantía de la calidad en la prestación de servicios a los usuarios.</t>
  </si>
  <si>
    <t>Prestar los servicios como Profesional Especializado en la Direccion de Asegurameinto  y Garantia del Derecho a la Salud  en la planeacion y control de las actividades relacionadas con la Promocion de la Afiliacion y Comunicacion con la Poblacion residente en el Distrito Capital con enfasis en la garantia al acceso universal y efectivo,  y la garantía de la calidad en la prestación de servicios a los usuarios.</t>
  </si>
  <si>
    <t>Prestar los servicios como Profesional Especializado  en el Grupo Funcional Especial, desarrollando actividades de seguimiento y control a los contratos suscritos por el FFDS y hospitales de la Red Pública, cuyo objeto corresponda a la realización de proyectos de adquisición, implementación, actualización, desarrollo y prestación de servicios de traslado ambulatorio de pacientes, dotación e infraestructura y demás recursos que apoyan la gestión institucional en el marco de la implementación de la política pública en salud, con el fin de  garantizar el acceso universal y efectivo de la población residente en el Distrito Capital</t>
  </si>
  <si>
    <t>Prestar Servicios Profesionales para apoyar a la Dirección Financiera - Tesorería en la propuesta de acciones y mecanismos que mejoren el recaudo de los diferentes conceptos que financian la salud en Bogotá en el marco de las normas vigentes que regulan el manejo de los recursos que financian la salud, en cumplimiento de los objetivos de Tesorería, así como en el apoyo para la generación de la información para el reporte periódico a los organismos de control y preparación de análisis de comportamiento y reportes especiales, según necesidades de la Tesorería con el fin de  garantizar el acceso universal y efectivo de la población residente en el Distrito Capital</t>
  </si>
  <si>
    <t>Prestar Servicios como Tecnólogo a la Dirección Financiera -Contabilidad, para el desarrollo de acciones encaminadas a satisfacer las necesidades del área, como respaldo a los procesos de revisión, inclusión y control de los registros correspondientes a las cuentas por cobrar contables y apoyo en actividades asistenciales, en el fortalecimiento de la gestión en salud de Bogotá con el fin de  garantizar el acceso universal y efectivo de la población residente en el Distrito Capital</t>
  </si>
  <si>
    <t>Prestar servicios profesionales en la Direccion Financiera - Tesoreria - Central Cuentas para el tramite oportuno de los compromisos adquiridos por el FFDS-SDS, asi como la consolidacion de la respectiva informacion en los diferentes aplicativos establecidos para el reporte periodico a los entes de control internos y externos, en el marco de la normatividad vigente, garantizando el acceso universal y efectivo de la poblacion residente en el Distrito Capital.</t>
  </si>
  <si>
    <t xml:space="preserve">Zambrano Granados, Kimberly del Pilar Directora de Aseguramiento en Salud Secretaría Distrital de Salud de Bogotá D.C.  Correo electrónico: KPZambrano@saludcapital.gov.co Teléfono 3649090 </t>
  </si>
  <si>
    <t>Prestar los servicios como Profesional Especializado a la Dirección de Aseguramiento  y Garantia del Derecho a la Salud  para la planeación, formulación y seguimiento de procesos y proyectos, así como la preparación y seguimiento en el manejo de las  Bases de Datos y de los  sistemas de información del Régimen Subsidiado en Salud del Distrito Capital con énfasis en el aseguramiento y auditoria con el fin de  garantizar el acceso universal y efectivo de la población residente en el Distrito Capital</t>
  </si>
  <si>
    <t>Prestar los servicios como profesional Especializado para apoyar juridicamente en la gestion de los procedimientos  que se adelanten en la Dirección de Aseguramiento en Salud, que tengan relación con el aseguramiento de la Salud de la población de Distrito Capital acorde a la normatividad vigente, con el fin de garantizar el acceso universal y efectivo a la salud</t>
  </si>
  <si>
    <t>Prestar  servicios como profesional especializado en las labores de inspección, seguimiento y vigilancia al Componente de Prestación de Servicios de las EAPB, ejecutar las acciones de seguimiento de la gestión de planes de mejora concertados para el componente, la vigilancia en los casos requeridos por los entes de control o los usuarios y la gestión de la información del Componente de Prestación de Servicios para dar cumplimiento a las competencias respectivas de la SDS así como prestar la asistencia técnica necesaria para el mejoramiento continuo y la garantía  del acceso universal y efectivo de la población residente en el Distrito Capital</t>
  </si>
  <si>
    <t>Prestar servicios como Profesional Especializado  en temas financieros en cuanto a la revision y/o ejecucion financiera de los recursos a cargo de la Direccion de Aseguramiento, con el fin de  garantizar el acceso universal y efectivo de la población residente en el Distrito Capital</t>
  </si>
  <si>
    <t>Prestar los servicios como profesional de la Salud especializado a la Dirección de Aseguramiento y Garantia del Derecho a la Salud  con el fin de desarrollar los objetivos relacionados con la central única de referencia y Contrarreferencia en las actividades de electivas y autorización de prestación de servicios de salud, acorde a la normatividad vigente.</t>
  </si>
  <si>
    <t>Prestar servicios como Asistente elaborando procesos documentales en el cumplimiento de los objetivos de la Direccion de Aseguramiento  y Garantia del Derecho a la Salud , asi como apoyar logisticamente a la direccion,  acorde con la ley 594 de 2000, con el fin de  garantizar el acceso universal y efectivo de la población residente en el Distrito Capital</t>
  </si>
  <si>
    <t>Prestar Servicios profesionales y de asistencia técnica al Despacho del Secretario Distrital de Salud en el diseño y ejecución de comunicaciones y en los procesos especiales con énfasis en aseguramiento en salud.</t>
  </si>
  <si>
    <t>Prestar los servicios  como profesional especializado, para desarrollar los estandares de acreditacion de la SDS y en especial de la direccion de aseguramiento y la implementacion y evaluacion del sistema integrado de gestion de la SDS, con el fin de  garantizar el acceso universal y efectivo de la población residente en el Distrito Capital</t>
  </si>
  <si>
    <t>Prestar los Servicios de Asesoría Jurídica a la Dirección de Aseguramiento  y Garantia del Derecho a la Salud  en los diferentes procesos que se adelantan y basados en la normatividad vigente; con el fin de lograr mejor calidad en los servicios de salud a la población residente del distrito capital.</t>
  </si>
  <si>
    <t>Prestar los Servicios como Profesional Especializado en Derecho para gestionar los procesos jurídicos que se adelanten en la Dirección de Aseguramiento  y Garantia del Derecho a la Salud con el fin de garantizar la atención en salud de la Población residente en el Distrito Capital, acorde a la normatividad vigente.</t>
  </si>
  <si>
    <t>Prestar los servicios como técnico en la Dirección de Aseguramiento  y Garantia del Derecho a la Salud , para adelantar los procesos pre contractuales del recurso humano a cargo de la Dirección y realizar el seguimiento requerido para tal fin, con el fin de  garantizar el acceso universal y efectivo de la población residente en el Distrito Capital</t>
  </si>
  <si>
    <t>Zambrano Granados, Kimberly del Pilar Directora de Aseguramiento en Salud Secretaría Distrital de Salud de Bogotá D.C.  Correo electrónico: KPZambrano@saludcapital.gov.co Teléfono 3649135</t>
  </si>
  <si>
    <t xml:space="preserve">Prestar los servicios como tecnico en la Dirección de Aseguramiento  y Garantia del Derecho a la Salud  realizando actividades de Vigilancia del Aseguramiento y asistencia a usuarios en los tramites que realizan ante las EPSS, CADES, SUPERCADES y /o las ESE.  para lograr un efectivo cubrimiento de sus necesidades de salud.  </t>
  </si>
  <si>
    <t>Zambrano Granados, Kimberly del Pilar Directora de Aseguramiento en Salud Secretaría Distrital de Salud de Bogotá D.C.  Correo electrónico: KPZambrano@saludcapital.gov.co Teléfono 3649136</t>
  </si>
  <si>
    <t>Zambrano Granados, Kimberly del Pilar Directora de Aseguramiento en Salud Secretaría Distrital de Salud de Bogotá D.C.  Correo electrónico: KPZambrano@saludcapital.gov.co Teléfono 3649137</t>
  </si>
  <si>
    <t>Zambrano Granados, Kimberly del Pilar Directora de Aseguramiento en Salud Secretaría Distrital de Salud de Bogotá D.C.  Correo electrónico: KPZambrano@saludcapital.gov.co Teléfono 3649138</t>
  </si>
  <si>
    <t>Zambrano Granados, Kimberly del Pilar Directora de Aseguramiento en Salud Secretaría Distrital de Salud de Bogotá D.C.  Correo electrónico: KPZambrano@saludcapital.gov.co Teléfono 3649141</t>
  </si>
  <si>
    <t>Zambrano Granados, Kimberly del Pilar Directora de Aseguramiento en Salud Secretaría Distrital de Salud de Bogotá D.C.  Correo electrónico: KPZambrano@saludcapital.gov.co Teléfono 3649142</t>
  </si>
  <si>
    <t>Zambrano Granados, Kimberly del Pilar Directora de Aseguramiento en Salud Secretaría Distrital de Salud de Bogotá D.C.  Correo electrónico: KPZambrano@saludcapital.gov.co Teléfono 3649143</t>
  </si>
  <si>
    <t>Zambrano Granados, Kimberly del Pilar Directora de Aseguramiento en Salud Secretaría Distrital de Salud de Bogotá D.C.  Correo electrónico: KPZambrano@saludcapital.gov.co Teléfono 3649144</t>
  </si>
  <si>
    <t>Zambrano Granados, Kimberly del Pilar Directora de Aseguramiento en Salud Secretaría Distrital de Salud de Bogotá D.C.  Correo electrónico: KPZambrano@saludcapital.gov.co Teléfono 3649146</t>
  </si>
  <si>
    <t xml:space="preserve">Prestar los servicios como profesional universitario  en el procesamiento  de información de las  Base de Datos y de los sistemas de información  del Régimen Subsidiado en Salud del Distrito Capital. </t>
  </si>
  <si>
    <t>Zambrano Granados, Kimberly del Pilar Directora de Aseguramiento en Salud Secretaría Distrital de Salud de Bogotá D.C.  Correo electrónico: KPZambrano@saludcapital.gov.co Teléfono 3649147</t>
  </si>
  <si>
    <t>Zambrano Granados, Kimberly del Pilar Directora de Aseguramiento en Salud Secretaría Distrital de Salud de Bogotá D.C.  Correo electrónico: KPZambrano@saludcapital.gov.co Teléfono 3649148</t>
  </si>
  <si>
    <t>Zambrano Granados, Kimberly del Pilar Directora de Aseguramiento en Salud Secretaría Distrital de Salud de Bogotá D.C.  Correo electrónico: KPZambrano@saludcapital.gov.co Teléfono 3649149</t>
  </si>
  <si>
    <t>Zambrano Granados, Kimberly del Pilar Directora de Aseguramiento en Salud Secretaría Distrital de Salud de Bogotá D.C.  Correo electrónico: KPZambrano@saludcapital.gov.co Teléfono 3649150</t>
  </si>
  <si>
    <t>Zambrano Granados, Kimberly del Pilar Directora de Aseguramiento en Salud Secretaría Distrital de Salud de Bogotá D.C.  Correo electrónico: KPZambrano@saludcapital.gov.co Teléfono 3649151</t>
  </si>
  <si>
    <t>Zambrano Granados, Kimberly del Pilar Directora de Aseguramiento en Salud Secretaría Distrital de Salud de Bogotá D.C.  Correo electrónico: KPZambrano@saludcapital.gov.co Teléfono 3649152</t>
  </si>
  <si>
    <t>Zambrano Granados, Kimberly del Pilar Directora de Aseguramiento en Salud Secretaría Distrital de Salud de Bogotá D.C.  Correo electrónico: KPZambrano@saludcapital.gov.co Teléfono 3649153</t>
  </si>
  <si>
    <t>Zambrano Granados, Kimberly del Pilar Directora de Aseguramiento en Salud Secretaría Distrital de Salud de Bogotá D.C.  Correo electrónico: KPZambrano@saludcapital.gov.co Teléfono 3649154</t>
  </si>
  <si>
    <t>Zambrano Granados, Kimberly del Pilar Directora de Aseguramiento en Salud Secretaría Distrital de Salud de Bogotá D.C.  Correo electrónico: KPZambrano@saludcapital.gov.co Teléfono 3649155</t>
  </si>
  <si>
    <t>Zambrano Granados, Kimberly del Pilar Directora de Aseguramiento en Salud Secretaría Distrital de Salud de Bogotá D.C.  Correo electrónico: KPZambrano@saludcapital.gov.co Teléfono 3649158</t>
  </si>
  <si>
    <t>Zambrano Granados, Kimberly del Pilar Directora de Aseguramiento en Salud Secretaría Distrital de Salud de Bogotá D.C.  Correo electrónico: KPZambrano@saludcapital.gov.co Teléfono 3649159</t>
  </si>
  <si>
    <t>Zambrano Granados, Kimberly del Pilar Directora de Aseguramiento en Salud Secretaría Distrital de Salud de Bogotá D.C.  Correo electrónico: KPZambrano@saludcapital.gov.co Teléfono 3649160</t>
  </si>
  <si>
    <t>Zambrano Granados, Kimberly del Pilar Directora de Aseguramiento en Salud Secretaría Distrital de Salud de Bogotá D.C.  Correo electrónico: KPZambrano@saludcapital.gov.co Teléfono 3649163</t>
  </si>
  <si>
    <t>Zambrano Granados, Kimberly del Pilar Directora de Aseguramiento en Salud Secretaría Distrital de Salud de Bogotá D.C.  Correo electrónico: KPZambrano@saludcapital.gov.co Teléfono 3649164</t>
  </si>
  <si>
    <t>Zambrano Granados, Kimberly del Pilar Directora de Aseguramiento en Salud Secretaría Distrital de Salud de Bogotá D.C.  Correo electrónico: KPZambrano@saludcapital.gov.co Teléfono 3649165</t>
  </si>
  <si>
    <t>Prestar los servicios como tecnologo realizando el  procesamiento de la información de la  Base de Datos y de los sistemas de información  del Regimen Subsidiado a cargo de la Direccion de Aseguramiento   para lograr un efectivo cubrimiento de sus necesidades de salud.  .</t>
  </si>
  <si>
    <t>Zambrano Granados, Kimberly del Pilar Directora de Aseguramiento en Salud Secretaría Distrital de Salud de Bogotá D.C.  Correo electrónico: KPZambrano@saludcapital.gov.co Teléfono 3649169</t>
  </si>
  <si>
    <t>Zambrano Granados, Kimberly del Pilar Directora de Aseguramiento en Salud Secretaría Distrital de Salud de Bogotá D.C.  Correo electrónico: KPZambrano@saludcapital.gov.co Teléfono 3649172</t>
  </si>
  <si>
    <t>Zambrano Granados, Kimberly del Pilar Directora de Aseguramiento en Salud Secretaría Distrital de Salud de Bogotá D.C.  Correo electrónico: KPZambrano@saludcapital.gov.co Teléfono 3649129</t>
  </si>
  <si>
    <t>Prestar servicios como Profesional de la Salud especializado para apoyar la Dirección de Aseguramiento  y Garantia del Derecho a la Salud  en la realización de auditoría y seguimiento a los servicios y a las obligaciones que tienen las EAPB frente a los afiliados del Régimen Subsidiado basado en la normatividad vigente con el fin de lograr el mejoramiento en aspectos relacionados con la calidad de los servicios de salud a la población residente en el Distrito Capital.</t>
  </si>
  <si>
    <t>Zambrano Granados, Kimberly del Pilar Directora de Aseguramiento en Salud Secretaría Distrital de Salud de Bogotá D.C.  Correo electrónico: KPZambrano@saludcapital.gov.co Teléfono 3649145</t>
  </si>
  <si>
    <t>Prestar servicios profesionales de asesoría en temas de contratación estatal, acompañamiento de los procesos contractuales generados en las diferentes Direcciones, verificando el cumplimiento de las normas en garantía del derecho a la salud con el fin de  garantizar el acceso universal y efectivo de la población residente en el Distrito Capital</t>
  </si>
  <si>
    <t>85000000</t>
  </si>
  <si>
    <t>Contratar con la red pública distrital [bajo, medio y alto nivel de atención] la prestación de los servicios de salud a la población pobre en lo no cubierto con subsidios a la demanda</t>
  </si>
  <si>
    <t>Contratación del servicio relacionado con garantizar la prestación de los servicios de salud a la población pobre en lo no cubierto con subsidios a la demanda, contratados con las ESES de la red pública distrital adscrita [bajo nivel de atención] fusiona con el primero</t>
  </si>
  <si>
    <t>Contratación del servicio relacionado con garantizar la prestación de los servicios de salud a la población pobre en lo no cubierto con subsidios a la demanda, contratados con las ESEs de la red pública distrital adscrita [atención de urgencias bajo nivel de atención]</t>
  </si>
  <si>
    <t>Contratación del servicio relacionado con garantizar la prestación de los servicios de salud a la población pobre en lo no cubierto con subsidios a la demanda, contratados con las empresas sociales del estado de la red pública distrital adscrita [atención de urgencias alto nivel de atención].</t>
  </si>
  <si>
    <t>Contratar la prestación de los servicios de salud a la población pobre en lo no cubierto con subsidios a la demanda con la red  complementaria</t>
  </si>
  <si>
    <t>93151607</t>
  </si>
  <si>
    <t>Realizar auditoria e interventoria integral (técnica, administrativa financiera y revisoria de cuentas) con enfasis en la calidad de la prestación de los servicios sobre los contratos de compraventa sobre los servicios de salud prestados a la población a cargo del FFDS (participantes vinculados y servicios no POS de los afiliados al régimen subsidiado)</t>
  </si>
  <si>
    <t>Prestación De Los Servicios De Salud A La Población Pobre En Lo No Cubierto Con Subsidios A La Demanda,[Atención de Urgencias y electivas comites tecnicos cientificos y otros.</t>
  </si>
  <si>
    <t>Contratar con la red pública distrital [bajo, medio y alto nivel de atención] la prestación de los servicios de salud a la población desplazada</t>
  </si>
  <si>
    <t>Pago de Aportes Patronales  por  Antiguo Situado Fiscal Sin Situación de Fondos.</t>
  </si>
  <si>
    <t>Pago de Fallos Judiciales</t>
  </si>
  <si>
    <t>Conciliaciones y Sentencias</t>
  </si>
  <si>
    <t xml:space="preserve">Prestación de Servicios de Salud a Población Vinculada Amparada en Resoluciones  y Convenios del  Ministerio de la Protección Social </t>
  </si>
  <si>
    <t xml:space="preserve">Prestacion de Servicios No POSS Ley 1393 art 34
</t>
  </si>
  <si>
    <t xml:space="preserve">Contratación del Servicio Relacionado con Garantizar la Prestación de los Servicios de Salud a La Población Pobre en lo no Cubierto Con Subsidios a La Demanda, Contratados con las Empresas Sociales Del Estado  de la Red Pública y Complemnetaria para Garantizar la Gratuidad </t>
  </si>
  <si>
    <t>Prestar los servcios como profesionales especializados en la dirección Jurídica y de Contratación de la SDS, en los diferentes procesos administrativos de contratación con una óptima planeación de los procesos contractuales, legales y administrativos garantizando una debida coordinación y análisis en el desarrollo de los procesos, con el fin de garantizar el aseguramiento de la pobalción del distrito capital.</t>
  </si>
  <si>
    <t>Prestar los servicios como Profesionales Especializados en la Dirección Financiera brindando soporte en los procesos y procedimientos de contratación,  y en temas financieros de programación y control en los diferentes procesos en el sistema del marco para la atención de la Población Pobre No Asegurada</t>
  </si>
  <si>
    <t>Prestar los servicios como profesionales espécializados en la Dirección Jurídica y de Contratación - Subdirección de Contratación de la SDS, en diferentes procesos administrativos de contratación con una óptima planeación de los procesos contractuales, legales y administrativos; verificando el cumplimiento de las normas con el fin de  garantizar la atención de la población pobre no asegurada residente en el Distrito Capital. .</t>
  </si>
  <si>
    <t>Prestar los servicios como profesional especializado a la Direccion de Aseguramiento en el proceso de contratación de servicios complementarios y red adscrita que prestan IPS acorde a las necesidades de la oferta de servicios con el fin de garantizar la atención a la población pobre no asegurada residente en el Distrito Capital.</t>
  </si>
  <si>
    <t>Prestar los servicios como Profesional de la salud Especializado en la Dirección de Aseguramiento  y Garantia del Derecho a la Salud en la realización de la auditoria médica sobre la información contenida en la facturación  y sus soportes, presentados por las IPS y ESE, contratadas y no contratadas y por recobros de CTC y Tutelas recibidos de las EPS-S por concepto de servicios de salud, con el propósito de identificar y definir los montos por concepto de la prestación de servicios de salud a cargo del Fondo Financiero Distrital de Salud- FFDS, con el fin de garantizar la atención a la población pobre no asegurada residente en el Distrito Capital.</t>
  </si>
  <si>
    <t>Prestar los servicios como profesional especializado a la Dirección de Aseguramiento  y Garantia del Derecho a la Salud en el seguimiento a los contratos de servicios complementarios y red adscrita a cargo de la Direccion de Aseguramiento, con el fin de garantizar la atencio a la población pobre no asegurada residente en el Distrito Capital.</t>
  </si>
  <si>
    <t>Prestar los servicios como Asistente en la Dirección de Aseguramiento  y Garantia del Derecho a la Salud en los procesos y procedimientos administrativos relacionados con la administración del archivo de gestión resultante de la auditoría y conciliación de cuentas desarrolladas entre la Secretaría Distrital de Salud y las IPS y ESE, contratadas y no contratadas y  las EPS-S, por concepto de servicios de salud a cargo del Fondo Financiero Distrital de Salud- FFDS y brindar el apoyo logístico al Equipo de Auditoría, con el fin de garantizar la atención a la población pobre no asegurada residente en el Distrito Capital.</t>
  </si>
  <si>
    <t>Prestar los servicios como Profesional Especializado en la Dirección de Aseguramiento  y Garantia del Derecho a la Salud en los procesos administrativos y financieros que se requieran relacionados con el seguimiento del cumplimiento del flujo de recursos para el saneamiento de la cartera de las  IPS y ESE  no contratadas, por concepto de los servicios prestados a la población a cargo del Fondo Financiero Distrital de Salud- FFDS, con el fin de garantizar la atención a la población pobre no asegurada residente en el Distrito Capital.</t>
  </si>
  <si>
    <r>
      <t>Prestar servicios Profesionales para apoyar el proceso de sostenibilidad del sistema contable de los estados financieros del Fondo Financiero Distrital de Salud y de la Secretaría Distrital de Salud en lo relacionado con las actividades de análisis de las operaciones conjuntas de los recursos de la población pobre no asegurada y el plan de sostenibilidad contable Público Distrital</t>
    </r>
    <r>
      <rPr>
        <sz val="14"/>
        <color indexed="8"/>
        <rFont val="Calibri"/>
        <family val="2"/>
      </rPr>
      <t>.</t>
    </r>
  </si>
  <si>
    <t>Prestar los servicios como Técnico en la Dirección de Aseguramiento  y Garantia del Derecho a la Salud en el exámen y verificación del cumplimiento de los requisitos técnico - administrativo y financieros sobre la información contenida en la facturación  y sus soportes, presentados por las IPS y ESE, contratadas y no contratadas y por recobros de CTC y Tutelas recibidos de las EPS-S por concepto de servicios de salud, con el propósito de identificar y definir los montos por concepto de la prestación de servicios de salud a cargo del Fondo Financiero Distrital de Salud- FFDS, con el fin de garantizar la atención a la población pobre no asegurada residente en el Distrito Capital.</t>
  </si>
  <si>
    <t xml:space="preserve">Prestar los servicios en la Dirección de Aseguramiento  y Garantia del Derecho a la Salud realizando actividades de vigilancia y control sobre los procesos de la Direccion, con el fin de lograr el mejoramiento en aspectos relacionados con la mitigación de barreras de acceso y  con el fin de garantizar  la atencion de la población pobre y vulnerable residente en el Distrito Capital </t>
  </si>
  <si>
    <t>Prestar los servicios profesionales en la Direccion Juridica y de Contrtacion en la implementacion, mantenimiento y mejora continua del Sistema de Gestion de Calidad para el proceso de Gestion Juridica; y lo relacionado con las respuestas y seguimeintos a los requerimientos de informacion de los entes de control, alimentacion, captura y seguimiento a los sistemas de informacion internos y externos del proceso; para garantizar la atencion a la poblacion pobre no asegurada residente en el Distrito Capital.</t>
  </si>
  <si>
    <t>Prestar servicios como profesionales especializados a la Dirección de Aseguramiento  y Garantia del Derecho a la Salud como referente del grupo de auditoría de cuentas médicas en lo relacionado con los procesos derivados de las auditorias y conciliaciones a las facturas, cuentas de cobro y recobros por Comité Técnico Científico y Fallos de Tutela presentados por las IPS de la Red Complementaria , IPS no contratadas a nivel nacional y EPS-S,  por concepto de servicios de salud  a cargo del Fondo Financiero Distrital de Salud- FFDS</t>
  </si>
  <si>
    <t>Prestar los servicios como profesionales en la Dirección Jurídica y de contratación en temas relacionados con atribuciones de inspección, vigilancia y control que desarrolla la SDS en acciones constitucionales apoyando el fortalecimiento de la planeación en salud de Bogotá con el fin de  garantizar la atención de la población pobre no asegurada residente en el Distrito Capital. .</t>
  </si>
  <si>
    <t xml:space="preserve">Prestar los servicios como Técnico en la Dirección de Aseguramiento  y Garantia del Derecho a la Salud en el exámen y verificación del cumplimiento de los requisitos técnico - administrativo y financieros sobre la información contenida en la facturación  y sus soportes, presentados por las IPS y ESE, contratadas y no contratadas y por recobros de CTC y Tutelas recibidos de las EPS-S por concepto de servicios de salud, con el propósito de identificar y definir los montos por concepto de la prestación de servicios de salud a cargo del Fondo Financiero Distrital de Salud- FFDS, </t>
  </si>
  <si>
    <t xml:space="preserve">Prestar los servicios como Técnico en la Dirección de Aseguramiento  y Garantia del Derecho a la Salud en el exámen y verificación del cumplimiento de los requisitos técnico - administrativo y financieros sobre la información contenida en la facturación  y sus soportes, presentados por las IPS y ESE, contratadas y no contratadas y por recobros de CTC y Tutelas recibidos de las EPS-S por concepto de servicios de salud, con el propósito de identificar y definir los montos por concepto de la prestación de servicios de salud a cargo del Fondo Financiero Distrital de Salud- FFDS, con el fin de  garantizar la atención de la población pobre no asegurada residente en el Distrito Capital. </t>
  </si>
  <si>
    <t>Prestar los servicios como Técnico en la Dirección de Aseguramiento  y Garantia del Derecho a la Salud en el exámen y verificación del cumplimiento de los requisitos técnico - administrativo y financieros sobre la información contenida en la facturación  y sus soportes, presentados por las IPS y ESE, contratadas y no contratadas y por recobros de CTC y Tutelas recibidos de las EPS-S por concepto de servicios de salud, con el propósito de identificar y definir los montos por concepto de la prestación de servicios de salud a cargo del Fondo Financiero Distrital de Salud- FFDS.</t>
  </si>
  <si>
    <t>Prestar Servicios como Profesional en la Direccion de Aseguramiento y Garantia del Derecho a la Salud realizando auditoría integral (auditoría técnica, administrativa, financiera y revisoría de cuentas) y concurrente con énfasis en la calidad de la prestación de los servicios, sobre los contratos de compraventa de servicios de salud prestados a la población a cargo del FFDS (participantes vinculados y servicios No POS de los afiliados al régimen subsidiado) suscritos con las empresas sociales del estado de la red adscrita del Distrito Capital, con el fin de  garantizar la atención de la población pobre no asegurada residente en el Distrito Capital.</t>
  </si>
  <si>
    <t>Prestar servicios profesionales en la Dirección Financiera, en cumplimiento de los objetivos de Tesorería, incluyendo los generados por las Direcciones de Aseguramiento en Salud, entre otras, con el fin de garantizar la atencio a la población pobre no asegurada residente en el Distrito Capital.</t>
  </si>
  <si>
    <t xml:space="preserve">Prestar los servicios como Profesional de la salud Especializado en la Dirección de Aseguramiento  y Garantia del Derecho a la Salud en la realización de la auditoria médica sobre la información contenida en la facturación  y sus soportes, presentados por las IPS y ESE, contratadas y no contratadas y por recobros de CTC y Tutelas recibidos de las EPS-S por concepto de servicios de salud, con el propósito de identificar y definir los montos por concepto de la prestación de servicios de salud a cargo del Fondo Financiero Distrital de Salud- FFDS, con el fin de  garantizar la atención de la población pobre no asegurada residente en el Distrito Capital. </t>
  </si>
  <si>
    <t>Prestar servicios como Asistente a la Dirección de Aseguramiento  y Garantia del Derecho a la Salud en desarrollo de los objetivos relacionados con la Garantía de la Calidad, y en actividades relacionadas con el  soporte documental y archivo necesario, recepción de llamadas brindando respuesta y orientación a los usuarios y las demás necesidades del servicio como apoyo administrativo ordenadas por el supervisor, con el fin de garantizar la atencion de la población pobre y vulnerable residente en el Distrito Capital.</t>
  </si>
  <si>
    <t xml:space="preserve">Prestar los servicios  como profesional especializado, en los  procesos que maneja la Dirección de Aseguramiento  y Garantia del Derecho a la Salud especialmente en auditoria al proceso de referencia  y contrareferencia de pacientes de las ese, las ips de la red complementaria y de las epss, asi como en las labores  de inspeccion, vigilancia y control del sistema general de seguridad social en salud en el distrito capital, con el fin de  garantizar la atención de la población pobre no asegurada residente en el Distrito Capital. </t>
  </si>
  <si>
    <t xml:space="preserve">Prestar los servicios como asistente en la Dirección de Aseguramiento  y Garantia del Derecho a la Salud en desarrollo de los objetivos relacionados con la Garantía de la Calidad, en el proceso de: respuesta, trámite, seguimiento y cierre de las peticiones, quejas y reclamos presentadas por los usuarios con relación a la calidad de prestación de servicios recibidos en las EPS-S, ESE de la red adscrita e IPS de la red complementaria. De archivo, radicación de correspondencia y trámites administrativos internos y externos, con el fin de  garantizar la atención de la población pobre no asegurada residente en el Distrito Capital. </t>
  </si>
  <si>
    <t xml:space="preserve">Prestar servicios como Asistente a la Dirección de Aseguramiento  y Garantia del Derecho a la Salud en temas relacionados con el soporte documental, archivo , recepción de llamadas, y las demás necesidades del servicio como apoyo administrativo ordenadas por el Supervisor on el fin de  garantizar la atención de la población pobre no asegurada residente en el Distrito Capital. </t>
  </si>
  <si>
    <t xml:space="preserve">Prestar los servicios como Técnico en la Dirección de Aseguramiento  y Garantia del Derecho a la Salud en el exámen y verificación del cumplimiento de los requisitos técnico - administrativo y financieros sobre la información contenida en la facturación  y sus soportes, presentados por las IPS y ESE, contratadas y no contratadas y por recobros de CTC y Tutelas recibidos de las EPS-S por concepto de servicios de salud, con el propósito de identificar y definir los montos por concepto de la prestación de servicios de salud a cargo del Fondo Financiero Distrital de Salud- FFDScon el fin de  garantizar la atención de la población pobre no asegurada residente en el Distrito Capital. </t>
  </si>
  <si>
    <t>Prestar servicios como Profesional Universitario en la Dirección de Aseguramiento  y Garantia del Derecho a la Salud en los procesos administrativos y financieros en el seguimiento contractual a las ESE y Firma Auditora  por concepto de servicios de salud a cargo del Fondo Financiero Distrital de Salud- FFDS,  así como en las labores de inspección, vigilancia y control del Sistema General de Seguridad Social en Salud en el Distrito Capital.</t>
  </si>
  <si>
    <t>Prestar servicios profesionales especializados y asistencia técnica  en la Dirección Financiera  en los diferentes temas financieros que demande la Dirección relacionados con la aplicación de conocimientos en procesos y procedimientos de contratación, procesos administrativos, presupuestales, estadísticos, sistemas de seguimiento, actividades de administración financiera, seguimiento de proyectos y manejo de metas e indicadores especialmente en lo referente a recursos de la población pobre no asegurada, entre otros.</t>
  </si>
  <si>
    <t xml:space="preserve">Prestar los servicios como Profesional Médico Especializado en la Dirección de Aseguramiento  y Garantia del Derecho a la Salud en la realización del seguimiento en la prestación de servicios de salud a cargo del Fondo Financiero Distrital de Salud- FFDS y ESE así como prestar la asistencia técnica necesaria para el mejoramiento continuo y la garantía de la calidad con el fin de  garantizar la atención de la población pobre no asegurada residente en el Distrito Capital. </t>
  </si>
  <si>
    <t xml:space="preserve">Prestar servicios como Asistente a la Dirección de Aseguramiento  y Garantia del Derecho a la Salud en temas relacionados con el soporte documental, archivo , recepción de llamadas, y las demás necesidades del servicio como apoyo administrativo ordenadas por el Supervisor, con el fin de  garantizar la atención de la población pobre no asegurada residente en el Distrito Capital. </t>
  </si>
  <si>
    <t xml:space="preserve">Prestar servicios como Profesional Especializado en la Dirección de Aseguramiento  y Garantia del Derecho a la Salud desarrollando actividades jurìdicas en asuntos relacionados con las reclamaciones, derechos de petición, tutelas y consultas impuestas por los actores del Sistema General de Seguridad Social en Salud, dando cumplimiento dentro de los términos legales, con el fin de  garantizar la atención de la población pobre no asegurada residente en el Distrito Capital. </t>
  </si>
  <si>
    <t>Prestar los servicios comoTécnico en la Dirección de Aseguramiento  y Garantia del Derecho a la Salud en las actividades relacionadas con el soporte necesario para dar respuesta a las acciones de tutela, en el seguimiento de las referidas acciones de tutelas, actualización y soporte documental.</t>
  </si>
  <si>
    <t>Prestar Servicios Profesionales para realizar el proceso  de documentación y sostenibilidad del sistema de documentación contable y acopio de los soportes a los Estados Financieros del Fondo Financiero Distrital de Salud y de la Secretaría Distrital de Salud desarrollando las actividades de análisis de los registros contables y su soporte correspondiente, como la organización y entrega de la documentación al archivo central y el cumplimiento de planes de mejoramiento correspondientes a la atención de la población pobre no asegurada residente en el Distrito Capital.</t>
  </si>
  <si>
    <t xml:space="preserve">Prestar los servicios como Tecnico  en la Dirección de Aseguramiento  y Garantia del Derecho a la Salud realizando el seguimiento y cumplimiento de las acciones  de tutela instauradas por  los Usuarios, así como la atención a los requerimientos presentados por los diversos actores del SGSS, con el fin de  garantizar la atención de la población pobre no asegurada residente en el Distrito Capital. </t>
  </si>
  <si>
    <t xml:space="preserve">Prestar los servicios como Técnico en la Dirección de Aseguramiento  y Garantia del Derecho a la Salud en las actividades relacionadas con el soporte necesario para dar respuesta a las acciones de tutela, en el seguimiento de las referidas acciones de tutelas, actualización y soporte documental, con el fin de  garantizar la atención de la población pobre no asegurada residente en el Distrito Capital. </t>
  </si>
  <si>
    <t xml:space="preserve">Prestar los servicios comoTécnico en la Dirección de Aseguramiento  y Garantia del Derecho a la Salud en las actividades relacionadas con el soporte necesario para dar respuesta a las acciones de tutela, en el seguimiento de las referidas acciones de tutelas, actualización y soporte documental, con el fin de  garantizar la atención de la población pobre no asegurada residente en el Distrito Capital. </t>
  </si>
  <si>
    <t xml:space="preserve">Prestar los servicios como profesional universitario en la Dirección de Aseguramiento  y Garantia del Derecho a la Salud en el seguimiento  administrativo a los fallos de tutela, actualización y soporte documental, así, como la atención a los requerimientos presentados por los diversos actores del SGSSS, con el fin de  garantizar la atención de la población pobre no asegurada residente en el Distrito Capital. </t>
  </si>
  <si>
    <t xml:space="preserve">Prestar los servicios como Técnico en la Dirección de Aseguramiento  y Garantia del Derecho a la Salud  en las actividades relacionadas con el soporte necesario para dar respuesta a las acciones de tutela, en el seguimiento de las referidas acciones de tutelas, actualización y soporte documental, con el fin de  garantizar la atención de la población pobre no asegurada residente en el Distrito Capital. </t>
  </si>
  <si>
    <t xml:space="preserve">Prestar los servicios como técnico  en la Dirección de Aseguramiento  y Garantia del Derecho a la Salud con el fin de desarrollar los objetivos relacionados con la central única de referencia y contrareferencia en las actividades de electivas y autorización de prestación de servicios, con el fin de  garantizar la atención de la población pobre no asegurada residente en el Distrito Capital. </t>
  </si>
  <si>
    <t>Prestar los servicios como profesional de la Salud especializado a la Dirección de Aseguramiento  y Garantia del Derecho a la Salud con el fin de desarrollar los objetivos relacionados con la central única de referencia y Contrarreferencia en las actividades de electivas y autorización de prestación de servicios de salud, acorde a la normatividad vigente.</t>
  </si>
  <si>
    <t>Prestar  los servicios profesionales como apoyo al proceso de ejecución presupuestal del FFDS, de los recursos destinados a la prestación de los servicios de salud, en especial a los recursos  de la población pobre no asegurada y elaboración de informes internos y los requeridos por la Secretaría de Hacienda y los organismos de control.</t>
  </si>
  <si>
    <t>Prestar servicios especializados en la Dirección Financiera – Presupuesto, para el manejo de los recursos de la salud,  en especial los de la población pobre no asegurada, y participar en la implementación y operación de PREDIS  día a día en el Fondo Financiero Distrital de Salud, así como del sistema "Si Capital", Predis y Sistema de Gestión de Calidad.</t>
  </si>
  <si>
    <t xml:space="preserve">Prestar servicios como Técnico a la Dirección de Aseguramiento  y Garantia del Derecho a la Salud en desarrollo de los objetivos relacionados, en especial al proceso de seguimiento contractual en aspectos administrativos y financieros con las ESE de la red adscrita y las IPS de la red complementaria, con el fin de  garantizar la atención de la población pobre no asegurada residente en el Distrito Capital. </t>
  </si>
  <si>
    <t>Prestar los servicios como profesional Especializado en derecho para gestionar los procesos jurídicos que se adelanten en la Dirección de Aseguramiento en Salud, que tengan relación con la garantia de la atención a la población pobre no asegurada residente en el Distrito Capital.</t>
  </si>
  <si>
    <t xml:space="preserve">Prestar los servicios como Técnico en la Dirección de Aseguramiento  y Garantia del Derecho a la Salud en el proceso de  auditoria de cuentas médicas sobre la información contenida en la facturación  y sus soportes, presentados por las IPS y ESE, contratadas y no contratadas y por recobros de CTC y Tutelas recibidos de las EPS-S por concepto de servicios de salud, con el propósito de verificar los montos por concepto de la prestación de servicios de salud a cargo del Fondo Financiero Distrital de Salud- FFDS, con el fin de  garantizar la atención de la población pobre no asegurada residente en el Distrito Capital. </t>
  </si>
  <si>
    <t>Prestar servicios como Profesional Universitario a la Dirección de Aseguramiento  y Garantia del Derecho a la Salud en desarrollo de los objetivos relacionados con la Garantía de la Calidad, en el proceso de: respuesta, trámite, seguimiento y cierre de las peticiones, quejas y reclamos presentadas por los usuarios con relación a la calidad de prestación de servicios recibidos en las EPS-S, ESE, de la red adscrita e IPS de la red complementaria, relacionado con la garantiza de la atención de la población pobre no asegurada residente en el Distrito Capital. ; Desarrollar actividades administrativas y técnicas inherentes a la gestión desarrollada en la Dirección de Aseguramiento de común acuerdo con el Supervisor de Contrato.</t>
  </si>
  <si>
    <t>Prestar los Servicios como Profesional Especializado de la Salud a la Dirección de Aseguramiento  y Garantia del Derecho a la Salud en apoyo a los asuntos relacionados con los reclamaciones, derechos de petición, tutelas y consultas impuestas por los actores del Sistema General de Seguridad Social en Salud, dando cumplimiento dentro de los términos legales, con el fin de garantizar la atención de la población pobre no asegurada residente en el Distrito Capital.</t>
  </si>
  <si>
    <t xml:space="preserve">Prestar los servicios como Asistente en la Dirección de Aseguramiento  y Garantia del Derecho a la Salud en los procesos y procedimientos administrativos relacionados con la administración del archivo de gestión resultante de la auditoría y conciliación de cuentas desarrolladas entre la Secretaría Distrital de Salud y las IPS y ESE, contratadas y no contratadas y  las EPS-S, por concepto de servicios de salud a cargo del Fondo Financiero Distrital de Salud- FFDS y brindar el apoyo logístico al Equipo de Auditoría, con el fin de  garantizar la atención de la población pobre no asegurada residente en el Distrito Capital. </t>
  </si>
  <si>
    <t>Prestar servicios profesionales especilializados en Derecho a la Dirección de Aseguramiento  y Garantia del Derecho a la Salud en temas relacionados con la liquidación de los cotnratos a cargo de la Dirección, seguimiento a los convenios con las entidades interinstitucionales, emisión de conceptos de acuerdo a la normatividad vigente y adelantar la gestión de los procesos jurídicos que se requieran, con el fin de garantizar  la atencion de la población pobre y vulnerable residente en el Distrito Capital</t>
  </si>
  <si>
    <t>Prestar los servicios como profesional  en la Dirección de Aseguramiento  y Garantia del Derecho a la Salud realizando el seguimiento a los  objetivos relacionados con la central única de referencia y Contrarreferencia en las actividades de electivas y autorización de prestación de servicios de salud, acorde a la normatividad vigente</t>
  </si>
  <si>
    <t xml:space="preserve">Prestar servicios como Profesional Especializado en la Dirección de Aseguramiento  y Garantia del Derecho a la Salud desarrollando actividades jurídicas en el seguimiento  a los fallos de tutela, actualización y soporte documental, así, como la atención a los requerimientos presentados por los diversos actores del SGSSS dentro de los términos legales, con el fin de  garantizar la atención de la población pobre no asegurada residente en el Distrito Capital. </t>
  </si>
  <si>
    <t xml:space="preserve">Prestar servicios como profesional universitario a la Dirección de Aseguramiento  y Garantia del Derecho a la Salud en desarrollo de los objetivos relacionados, en especial al proceso de seguimiento contractual en aspectos administrativos y financieros con las ESE de la red adscrita y las IPS de la red complementaria, con el fin de  garantizar la atención de la población pobre no asegurada residente en el Distrito Capital. </t>
  </si>
  <si>
    <t>Prestar los servicios como Técnico en la Dirección de Aseguramiento  y Garantia del Derecho a la Salud con el fin de llevar a cabo el seguimiento financiero de los convenios interadministrativos suscritos entre el FFDS y la Secretaria de Educación Distrital en el marco de la atención a la población pobre no asegurada residente en el Distrito Capital.</t>
  </si>
  <si>
    <t>Prestar los servicios como profesional universitario en la Dirección de Aseguramiento  y Garantia del Derecho a la Salud en el seguimiento  administrativo a los fallos de tutela, actualización y soporte documental, así, como la atención a los requerimientos presentados por los diversos actores del SGSSS, en el marco de la atención a la población pobre no asegurada residente en el Distrito Capital.</t>
  </si>
  <si>
    <t>Prestar los servicios  como profesional especializado, en los  procesos que maneja la Dirección de Aseguramiento  y Garantia del Derecho a la Salud especialmente en auditoria al proceso de referencia  y contrareferencia de pacientes de las ese, las ips de la red complementaria y de las epss, asi como en las labores  de inspeccion, vigilancia y control del sistema general de seguridad social en salud en el distrito capital, con el fin de garantizar la atención a la población pobre no asegurada residente en el Distrito Capital.</t>
  </si>
  <si>
    <t>Prestar los servicios como Profesional Especializado en la implementacion, puesta en marcha, alimentacion de las bases de datos de la Direccion Juridica y de Contratacion, seguimiento de las respuestas a los entes de control, derechos de peticion quejas y reclamos garantizando la atención a la población pobre no asegurada residente en el Distrito Capital.</t>
  </si>
  <si>
    <t>Zambrano Granados, Kimberly del Pilar Directora de Aseguramiento en Salud Secretaría Distrital de Salud de Bogotá D.C.  Correo electrónico: KPZambrano@saludcapital.gov.co Teléfono 3649091</t>
  </si>
  <si>
    <t>Prestar los servicios como profesional universitario en la Dirección de Aseguramiento  y Garantia del Derecho a la Salud en las actividades relacionadas con el soporte necesario para dar respuesta a las acciones de tutela, en el seguimiento de las referidas acciones de tutelas, actualización y soporte documental, en el marco de la atención a la población pobre no asegurada residente en el Distrito Capital.</t>
  </si>
  <si>
    <t>Zambrano Granados, Kimberly del Pilar Directora de Aseguramiento en Salud Secretaría Distrital de Salud de Bogotá D.C.  Correo electrónico: KPZambrano@saludcapital.gov.co Teléfono 3649094</t>
  </si>
  <si>
    <t>Prestar los servicios como tecnólogo en la Dirección de Aseguramiento  y Garantia del Derecho a la Salud en desarrollo de los objetivos relacionados con la Garantía de la Calidad, en el proceso de: respuesta, trámite, seguimiento y cierre de las peticiones, quejas y reclamos presentadas por los usuarios con relación a la calidad de prestación de servicios recibidos en las EPS-S, ESE de la red adscrita e IPS de la red complementaria. ; desarrollar  actividades administrativas y técnicas inherentes a la gestión desarrollada en la Dirección de Aseguramiento de común acuerdo con el Supervisor de Contrato, en el marco de la atención a la población pobre no asegurada residente en el Distrito Capital.</t>
  </si>
  <si>
    <t>Zambrano Granados, Kimberly del Pilar Directora de Aseguramiento en Salud Secretaría Distrital de Salud de Bogotá D.C.  Correo electrónico: KPZambrano@saludcapital.gov.co Teléfono 3649095</t>
  </si>
  <si>
    <t>Prestar los servicios como Profesional Universitario  en la Dirección de Aseguramiento  y Garantia del Derecho a la Salud en desarrollo de los objetivos relacionados con la Garantía de la Calidad, en el proceso de: respuesta, trámite, seguimiento y cierre de las peticiones, quejas y reclamos presentadas por los usuarios con relación a la calidad de prestación de servicios recibidos en las EPS-S, ESE de la red adscrita e IPS de la red complementaria. ; desarrollar  actividades administrativas y técnicas inherentes a la gestión desarrollada en la Dirección de Aseguramiento de común acuerdo con el Supervisor de Contrato.</t>
  </si>
  <si>
    <t>Zambrano Granados, Kimberly del Pilar Directora de Aseguramiento en Salud Secretaría Distrital de Salud de Bogotá D.C.  Correo electrónico: KPZambrano@saludcapital.gov.co Teléfono 3649096</t>
  </si>
  <si>
    <t>Prestar servicios como Profesional Universitario a la Dirección de Aseguramiento  y Garantia del Derecho a la Salud en desarrollo de los objetivos relacionados con la Garantía de la Calidad, en el proceso de: respuesta, trámite, seguimiento y cierre de las peticiones, quejas y reclamos presentadas por los usuarios con relación a la calidad de prestación de servicios recibidos en las EPS-S, ESE, de la red adscrita e IPS de la red complementaria, relacionado con el aseguramiento de la salud de la población del Distrito Capital; Desarrollar actividades administrativas y técnicas inherentes a la gestión desarrollada en la Dirección de Aseguramiento de común acuerdo con el Supervisor de Contrato.</t>
  </si>
  <si>
    <t>Zambrano Granados, Kimberly del Pilar Directora de Aseguramiento en Salud Secretaría Distrital de Salud de Bogotá D.C.  Correo electrónico: KPZambrano@saludcapital.gov.co Teléfono 3649097</t>
  </si>
  <si>
    <t>Prestar los servicios como Asistente en la Dirección de Aseguramiento  y Garantia del Derecho a la Salud en desarrollo de los objetivos relacionados con la Garantía de la Calidad, en el proceso de: respuesta, trámite, seguimiento y cierre de las peticiones, quejas y reclamos presentadas por los usuarios con relación a la calidad de prestación de servicios recibidos en las EPS-S, ESE de la red adscrita e IPS de la red complementaria. De archivo, radicación de correspondencia y trámites administrativos internos y externos,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</si>
  <si>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3649098</t>
  </si>
  <si>
    <t>Prestar los servicios como técnico en la Dirección de Aseguramiento  y Garantia del Derecho a la Salud en desarrollo de los objetivos relacionados con la Garantía de la Calidad, en el proceso de: respuesta, trámite, seguimiento y cierre de las peticiones, quejas y reclamos presentadas por los usuarios con relación a la calidad de prestación de servicios recibidos en las EPS-S, ESE de la red adscrita e IPS de la red complementaria. De archivo, radicación de correspondencia y trámites administrativos internos y externos.</t>
  </si>
  <si>
    <t>Zambrano Granados, Kimberly del Pilar Directora de Aseguramiento en Salud Secretaría Distrital de Salud de Bogotá D.C.  Correo electrónico: KPZambrano@saludcapital.gov.co Teléfono 3649099</t>
  </si>
  <si>
    <t xml:space="preserve">Prestar los servicios como Técnico en la Dirección de Aseguramiento  y Garantia del Derecho a la Salud con el fin de desarrollar los objetivos relacionados con la central única de referencia y contrareferencia en las actividades de electivas y autorización de prestación de servicios, en el marco de la atención a la población pobre no asegurada residente en el Distrito Capital. </t>
  </si>
  <si>
    <t>Zambrano Granados, Kimberly del Pilar Directora de Aseguramiento en Salud Secretaría Distrital de Salud de Bogotá D.C.  Correo electrónico: KPZambrano@saludcapital.gov.co Teléfono 3649100</t>
  </si>
  <si>
    <t>Prestar los Servicios de apoyo como Asistente en laDirección de Aseguramiento  y Garantia del Derecho a la Salud en labores de archivo, correspondencia, base de datos, mensajeria y demas funciones de carater administrativo en el marco de la atención a la población pobre no asegurada residente en el Distrito Capital.</t>
  </si>
  <si>
    <t>Zambrano Granados, Kimberly del Pilar Directora de Aseguramiento en Salud Secretaría Distrital de Salud de Bogotá D.C.  Correo electrónico: KPZambrano@saludcapital.gov.co Teléfono 3649101</t>
  </si>
  <si>
    <t>Prestar servicios como Asistente elaborando procesos documentales en el cumplimiento de los objetivos de la Dirección de Aseguramiento  y Garantia del Derecho a la Salud en salud asi como apoyar logisticamente a la direccion,  acorde con la ley 594 de 2000,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</si>
  <si>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3649102</t>
  </si>
  <si>
    <t>Prestar los Servicios como Profesional Especializado a la Dirección de Aseguramiento  y Garantia del Derecho a la Salud en la emisión de conceptos, estudios requeridos acorde a la normatividad vigente y en los temas referentes a la contrataciony liquidación de contratos a cargo de la Dirección de Aseguramiento,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</si>
  <si>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3649103</t>
  </si>
  <si>
    <t>Prestar servicios como Profesional en la Dirección de Aseguramiento  y Garantia del Derecho a la Salud para realizar procesos de consolidacion de informacion financiera, elaboracion de conceptos de conciliaciones y seguimiento de dicha informacion y apoyo administrativo para la contratacion de servicios de salud y prestaciones de servicios,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</si>
  <si>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3649104</t>
  </si>
  <si>
    <t xml:space="preserve">Prestar los servicios como profesional universirario en Trabajo Social en la Dirección de Aseguramiento  y Garantia del Derecho a la Salud en temas relacionados con el seguimiento a los convenios interadministrativos suscritos con la Dirección y a  la prestación de servicios de salud de la población pobre y vulnerable residente en el Distrito Capital. </t>
  </si>
  <si>
    <t>Zambrano Granados, Kimberly del Pilar Directora de Aseguramiento en Salud Secretaría Distrital de Salud de Bogotá D.C.  Correo electrónico: KPZambrano@saludcapital.gov.co Teléfono 3649105</t>
  </si>
  <si>
    <t>Prestar los servicios  como profesional especilizado, en los  procesos que maneja la Dirección de Aseguramiento  y Garantia del Derecho a la Salud, especialmente en auditoria al proceso de referencia  y contrareferencia de pacientes de las ese, las ips de la red complementaria y de las epss, asi como en las labores  de inspeccion, vigilancia y control del sistema general de seguridad social en salud en el distrito capital,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</si>
  <si>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3649106</t>
  </si>
  <si>
    <t>Prestar servicios como tecnologo  a la Dirección de Aseguramiento  y Garantia del Derecho a la Salud en desarrollo de los objetivos relacionados con la Garantía de la Calidad, y en actividades relacionadas con el  seguimiento financero a las ESE , EPS, e IPS asi como las actividades administrativas ordenadas por el supervisor, con el fin de garantizar la atencion a la la población pobre y vulnerable residente en el Distrito Capital.</t>
  </si>
  <si>
    <t>Zambrano Granados, Kimberly del Pilar Directora de Aseguramiento en Salud Secretaría Distrital de Salud de Bogotá D.C.  Correo electrónico: KPZambrano@saludcapital.gov.co Teléfono 3649107</t>
  </si>
  <si>
    <t>Zambrano Granados, Kimberly del Pilar Directora de Aseguramiento en Salud Secretaría Distrital de Salud de Bogotá D.C.  Correo electrónico: KPZambrano@saludcapital.gov.co Teléfono 3649108</t>
  </si>
  <si>
    <t>Zambrano Granados, Kimberly del Pilar Directora de Aseguramiento en Salud Secretaría Distrital de Salud de Bogotá D.C.  Correo electrónico: KPZambrano@saludcapital.gov.co Teléfono 3649109</t>
  </si>
  <si>
    <t>Zambrano Granados, Kimberly del Pilar Directora de Aseguramiento en Salud Secretaría Distrital de Salud de Bogotá D.C.  Correo electrónico: KPZambrano@saludcapital.gov.co Teléfono 3649110</t>
  </si>
  <si>
    <t>Zambrano Granados, Kimberly del Pilar Directora de Aseguramiento en Salud Secretaría Distrital de Salud de Bogotá D.C.  Correo electrónico: KPZambrano@saludcapital.gov.co Teléfono 3649111</t>
  </si>
  <si>
    <t>Zambrano Granados, Kimberly del Pilar Directora de Aseguramiento en Salud Secretaría Distrital de Salud de Bogotá D.C.  Correo electrónico: KPZambrano@saludcapital.gov.co Teléfono 3649112</t>
  </si>
  <si>
    <t>Prestar los servicios como Profesional Universitario en la Dirección de Aseguramiento  y Garantia del Derecho a la Salud  en el seguimiento a los procesos y procedimientos administrativos derivados de la auditoria y conciliación de cuentas médicas desarrolladas entre la Secretaria Distrital de Salud y las IPS y ESE, contratadas y no contratadas y  las EPS-S por concepto de servicios de salud a cargo del Fondo Financiero Distrital de Salud- FFDS,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</si>
  <si>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3649113</t>
  </si>
  <si>
    <t>Zambrano Granados, Kimberly del Pilar Directora de Aseguramiento en Salud Secretaría Distrital de Salud de Bogotá D.C.  Correo electrónico: KPZambrano@saludcapital.gov.co Teléfono 3649114</t>
  </si>
  <si>
    <t>Prestar los servicios como Profesional Especializado en la Dirección de Aseguramiento  y Garantia del Derecho a la Salud en los procesos adminsitrativos y financieros que se requieran relacionados coen el resultado de la auditoría y de conciliación de cuentas médicas desarrolladas entre la Secretaría Distrital de Salud y las IPS y ESE, contratadas y no contratadas y las EPS-S por concepto de servicios de salud a cargo del Fondo Financiero Distrital de Salud - FFDS,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</si>
  <si>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3649115</t>
  </si>
  <si>
    <t>Prestar los servicios como Profesional Universitario en la Dirección de Aseguramiento  y Garantia del Derecho a la Salud en los procedimientos administrativos   como soporte para el manejo de aplicativos utilizados en el proceso de auditoria integral de cuentas médicas  entre la Secretaria Distrital de Salud y las IPS y ESE, contratadas y no contratadas y  las EPS-S por concepto de servicios de salud a cargo del Fondo Financiero Distrital de Salud- FFDS,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</si>
  <si>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3649116</t>
  </si>
  <si>
    <t>Prestar los servicios como Tecnólogo en la Dirección de Aseguramiento  y Garantia del Derecho a la Salud en los procesos y procedimientos administrativos derivados de la auditoria y conciliación de cuentas médicas desarrolladas entre la Secretaria Distrital de Salud y las IPS y ESE, contratadas y no contratadas y  las EPS-S por concepto de servicios de salud a cargo del Fondo Financiero Distrital de Salud- FFDS,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</si>
  <si>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3649117</t>
  </si>
  <si>
    <t>Zambrano Granados, Kimberly del Pilar Directora de Aseguramiento en Salud Secretaría Distrital de Salud de Bogotá D.C.  Correo electrónico: KPZambrano@saludcapital.gov.co Teléfono 3649118</t>
  </si>
  <si>
    <t>Prestar servicios profesionales como ingeniero de sistemas en la Oficina de Control Interno desarrollando auditorias integrales y seguimientos en los procesos misionales, estrategicos y de apoyo, en temas relacionados con sistemas de informacion entre otros, para el mejoramiento y fortalecimiento de la gestion administrativa y del Sistema de Control Interno de la Secretaria Distrital de Salud con el fin de garantizar la atencion a la poblacion pobre no asegurada residente en el Distrito Capital</t>
  </si>
  <si>
    <t>Zambrano Granados, Kimberly del Pilar Directora de Aseguramiento en Salud Secretaría Distrital de Salud de Bogotá D.C.  Correo electrónico: KPZambrano@saludcapital.gov.co Teléfono 3649119</t>
  </si>
  <si>
    <t>Prestar  servicios profesionales especializados  en materia financiera y presupuestal, para realizar actividades  encaminadas a garantizar la correcta ejecución presupuestal de los recursos de la población pobre no asegurada, en el marco de las normas vigentes, la  consistencia de la información presupuestal con la información  Contable y de Tesorería, relacionada con el proceso de ejecución de la vigencia, reservas presupuestales, liquidación de contratos, estados de cuenta y elaboración de informes</t>
  </si>
  <si>
    <t>Zambrano Granados, Kimberly del Pilar Directora de Aseguramiento en Salud Secretaría Distrital de Salud de Bogotá D.C.  Correo electrónico: KPZambrano@saludcapital.gov.co Teléfono 3649120</t>
  </si>
  <si>
    <t>Prestar los servicios como profesional especializado en los  procesos que maneja la Dirección de Aseguramiento  y Garantia del Derecho a la Salud especialmente en la coordinacion del grupo de auditoria al proceso de referencia  y contrareferencia de pacientes de las ese, las ips de la red complementaria y de las epss, asi como en las labores  de inspeccion, vigilancia y control del sistema general de seguridad social en salud en el distrito capital,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</si>
  <si>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3649121</t>
  </si>
  <si>
    <t>Zambrano Granados, Kimberly del Pilar Directora de Aseguramiento en Salud Secretaría Distrital de Salud de Bogotá D.C.  Correo electrónico: KPZambrano@saludcapital.gov.co Teléfono 3649122</t>
  </si>
  <si>
    <t>Prestar servicios como Tecnico en la Dirección de Aseguramiento  y Garantia del Derecho a la Salud en la atención administrativa tecnica y operativa de un call center para atención de la demanda en salud,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</si>
  <si>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3649123</t>
  </si>
  <si>
    <t>Zambrano Granados, Kimberly del Pilar Directora de Aseguramiento en Salud Secretaría Distrital de Salud de Bogotá D.C.  Correo electrónico: KPZambrano@saludcapital.gov.co Teléfono 3649124</t>
  </si>
  <si>
    <t>Zambrano Granados, Kimberly del Pilar Directora de Aseguramiento en Salud Secretaría Distrital de Salud de Bogotá D.C.  Correo electrónico: KPZambrano@saludcapital.gov.co Teléfono 3649125</t>
  </si>
  <si>
    <t>Zambrano Granados, Kimberly del Pilar Directora de Aseguramiento en Salud Secretaría Distrital de Salud de Bogotá D.C.  Correo electrónico: KPZambrano@saludcapital.gov.co Teléfono 3649126</t>
  </si>
  <si>
    <t>Zambrano Granados, Kimberly del Pilar Directora de Aseguramiento en Salud Secretaría Distrital de Salud de Bogotá D.C.  Correo electrónico: KPZambrano@saludcapital.gov.co Teléfono 3649127</t>
  </si>
  <si>
    <t>Prestar los servicios como asistente en la Dirección de Aseguramiento  y Garantia del Derecho a la Salud en desarrollo de los objetivos relacionados con la Garantía de la Calidad, en el proceso de: respuesta, trámite, seguimiento y cierre de las peticiones, quejas y reclamos presentadas por los usuarios con relación a la calidad de prestación de servicios recibidos en las EPS-S, ESE de la red adscrita e IPS de la red complementaria. De archivo, radicación de correspondencia y trámites administrativos internos y externos.,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</si>
  <si>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3649128</t>
  </si>
  <si>
    <t>Prestar los servicios  como Tecnólogo en la Dirección de Aseguramiento  y Garantia del Derecho a la Salud en el seguimiento administrativo a los fallos de tutela, actualización y soporte documental, así como la atención a los requerimientos presentados por los diversos actores del SGSSS,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</si>
  <si>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3649130</t>
  </si>
  <si>
    <t xml:space="preserve">Prestar los servicios como profesional universitario a laDirección de Aseguramiento  y Garantia del Derecho a la Salud  en la consolidación, análisis y control de la información generada por las ESE e IPS en desarrollo de los contratos, asi como en la ejecución y seguimiento a los recursos financieros y metas del proyecto, con el fin de garantizar la atención a la población pobre no asegurada residente en el Distrito Capital. </t>
  </si>
  <si>
    <t>Zambrano Granados, Kimberly del Pilar Directora de Aseguramiento en Salud Secretaría Distrital de Salud de Bogotá D.C.  Correo electrónico: KPZambrano@saludcapital.gov.co Teléfono 3649131</t>
  </si>
  <si>
    <t>Prestar los servicios como profesional  en la Dirección de Aseguramiento  y Garantia del Derecho a la Salud en las actividades relacionadas con el soporte necesario para dar respuesta a a quejas, las acciones de tutela, en el seguimiento de las referidas acciones de tutelas, conceptos relacionados y actualización y soporte documental,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</si>
  <si>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3649132</t>
  </si>
  <si>
    <t xml:space="preserve">Prestar servicios como profesional universitario a la Dirección de Aseguramiento  y Garantia del Derecho a la Salud en desarrollo de los objetivos relacionados con la Dirección, en especial al proceso de seguimiento contractual en aspectos administrativos y financieros con las ESE de la red adscrita y las IPS de la red complementaria, soporte necesario en la liquidación de los contratos, con el fin de  garantizar la atención de la población pobre no asegurada residente en el Distrito Capital. </t>
  </si>
  <si>
    <t>Zambrano Granados, Kimberly del Pilar Directora de Aseguramiento en Salud Secretaría Distrital de Salud de Bogotá D.C.  Correo electrónico: KPZambrano@saludcapital.gov.co Teléfono 3649133</t>
  </si>
  <si>
    <t>Prestar los Servicios de apoyo como Asistente en la Dirección de Aseguramiento  y Garantia del Derecho a la Salud  en labores de archivo, correspondencia, scanneo, base de datos, mensajeria y demás funciones de carácter administrativo tendientes a garantizar el derecho a la salud de la población pobre no asegurada residente en el Distrito Capital.</t>
  </si>
  <si>
    <t>Zambrano Granados, Kimberly del Pilar Directora de Aseguramiento en Salud Secretaría Distrital de Salud de Bogotá D.C.  Correo electrónico: KPZambrano@saludcapital.gov.co Teléfono 3649134</t>
  </si>
  <si>
    <t xml:space="preserve">Prestar los servicios  cómo asistente en la Dirección de Aseguramiento  y Garantia del Derecho a la Salud en los procesos administrativos que se requieren para garantizar la atención a la población pobre no asegurada residente en el Distrito Capital. </t>
  </si>
  <si>
    <t>Zambrano Granados, Kimberly del Pilar Directora de Aseguramiento en Salud Secretaría Distrital de Salud de Bogotá D.C.  Correo electrónico: KPZambrano@saludcapital.gov.co Teléfono 3649139</t>
  </si>
  <si>
    <t xml:space="preserve">Prestar servicios como Asistente a la Dirección de Aseguramiento  y Garantia del Derecho a la Salud y en actividades relacionadas con el  soporte documental y archivo necesario, recepción de llamadas brindando respuesta y orientación a los usuarios y las demás necesidades del servicio como apoyo administrativo ordenadas por el supervisor, con el fin de garantizar la atención a la población pobre no asegurada residente en el Distrito Capital. </t>
  </si>
  <si>
    <t>Zambrano Granados, Kimberly del Pilar Directora de Aseguramiento en Salud Secretaría Distrital de Salud de Bogotá D.C.  Correo electrónico: KPZambrano@saludcapital.gov.co Teléfono 3649140</t>
  </si>
  <si>
    <t xml:space="preserve">Prestar los servicios como profesional Universitario en la Dirección de Aseguramiento  y Garantia del Derecho a la Salud realizando actividades de vigilancia y control sobre los procesos de Aseguramiento, con el fin de lograr el mejoramiento en aspectos relacionados con la mitigación de barreras de acceso y con el fin de garantizar  la atencion de la población pobre y vulnerable residente en el Distrito Capital </t>
  </si>
  <si>
    <t>Zambrano Granados, Kimberly del Pilar Directora de Aseguramiento en Salud Secretaría Distrital de Salud de Bogotá D.C.  Correo electrónico: KPZambrano@saludcapital.gov.co Teléfono 3649156</t>
  </si>
  <si>
    <t>Zambrano Granados, Kimberly del Pilar Directora de Aseguramiento en Salud Secretaría Distrital de Salud de Bogotá D.C.  Correo electrónico: KPZambrano@saludcapital.gov.co Teléfono 3649157</t>
  </si>
  <si>
    <t xml:space="preserve">Prestar los servicios como Tecnólogo a la Dirección de Aseguramiento  y Garantia del Derecho a la Salud para garantizar la adecuada gestión de la información en Auditoria y tramite de pago del Proyecto de Gratuidad, RIPS y. aprobación de registros. </t>
  </si>
  <si>
    <t>Zambrano Granados, Kimberly del Pilar Directora de Aseguramiento en Salud Secretaría Distrital de Salud de Bogotá D.C.  Correo electrónico: KPZambrano@saludcapital.gov.co Teléfono 3649161</t>
  </si>
  <si>
    <t xml:space="preserve">Prestar los servicios como profesional Universitario en la Dirección de Aseguramiento  y Garantia del Derecho a la Salud realizando actividades de vigilancia y control sobre los procesos de la Direccion, con el fin de lograr el mejoramiento en aspectos relacionados con la mitigación de barreras de acceso y  con el fin de garantizar  la atencion de la población pobre y vulnerable residente en el Distrito Capital </t>
  </si>
  <si>
    <t>Zambrano Granados, Kimberly del Pilar Directora de Aseguramiento en Salud Secretaría Distrital de Salud de Bogotá D.C.  Correo electrónico: KPZambrano@saludcapital.gov.co Teléfono 3649162</t>
  </si>
  <si>
    <t>Zambrano Granados, Kimberly del Pilar Directora de Aseguramiento en Salud Secretaría Distrital de Salud de Bogotá D.C.  Correo electrónico: KPZambrano@saludcapital.gov.co Teléfono 3649166</t>
  </si>
  <si>
    <t>Prestar los servicios como profesional Universitario en la Dirección de Aseguramiento  y Garantia del Derecho a la Salud realizando actividades de vigilancia y control sobre los procesos de Aseguramiento, con el fin de lograr el mejoramiento en aspectos relacionados con la mitigación de barreras de acceso de la población residente en el Distrito Capital.</t>
  </si>
  <si>
    <t>Zambrano Granados, Kimberly del Pilar Directora de Aseguramiento en Salud Secretaría Distrital de Salud de Bogotá D.C.  Correo electrónico: KPZambrano@saludcapital.gov.co Teléfono 3649167</t>
  </si>
  <si>
    <t>Prestar servicios como Técnico en la Dirección de Aseguramiento  y Garantia del Derecho a la Salud en los debidos procesos,  así como apoyar logísticamente a la Dirección, acorde con la Ley 594 de 2000.</t>
  </si>
  <si>
    <t>Zambrano Granados, Kimberly del Pilar Directora de Aseguramiento en Salud Secretaría Distrital de Salud de Bogotá D.C.  Correo electrónico: KPZambrano@saludcapital.gov.co Teléfono 3649168</t>
  </si>
  <si>
    <t>Prestar los servicios como profesional Universitario en la Dirección de Aseguramiento  y Garantia del Derecho a la Salud realizando actividades de vigilancia y control sobre los procesos de Aseguramiento, con el fin de lograr el mejoramiento en aspectos relacionados con la mitigación de barreras de acceso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</si>
  <si>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3649170</t>
  </si>
  <si>
    <t>Prestar los servicios como técnico en la Dirección de Aseguramiento  y Garantia del Derecho a la Salud para adelantar los procesos pre contractuales del recurso humano a cargo de la Dirección y realizar el seguimiento requerido para tal fin,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</si>
  <si>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3649171</t>
  </si>
  <si>
    <t>Prestar los servicios profesionales especializados en la Oficina de Control Interno desarrollando auditorías integrales y seguimientos en los procesos misionales, estratégicos y de apoyo, específicamente en temas relacionados con sistemas de información, bases de datos y aplicativos, para el mejoramiento y fortalecimiento de la gestión administrativa y del Sistema de Control Interno de la Secretaría Distrital de Salud con el fín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</si>
  <si>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3649173</t>
  </si>
  <si>
    <t>Prestar los servicios profesionales especializados en la Oficina de Control Interno, realizando auditorías integrales y seguimientos en los procesos misionales, estratégicos y de apoyo de la Secretaría Distrital de Salud, para el mejoramiento y fortalecimiento de la gestión administrativa y del Sistema de Control Interno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</si>
  <si>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3649174</t>
  </si>
  <si>
    <t>Prestar los servicios profesionales especializados en la Oficina de Control Interno, realizando auditorías integrales y seguimientos en los procesos misionales, estratégicos y de apoyo de la Secretaría Distrital de Salud, para el mejoramiento y fortalecimiento de la gestión administrativa y del sistema de Control Interno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</si>
  <si>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3649175</t>
  </si>
  <si>
    <t>Prestar servicios como profesional especializado en los procesos de carácter jurídico, técnico, administrativo, como de la revisión y/o conceptos de los asuntos y trámites que le asignen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</si>
  <si>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3649176</t>
  </si>
  <si>
    <t>Prestar los servicios como Profesional especializado en Ingeniería Mecánica realizando la supervisión técnica, el seguimiento a los contratos y actividades de mantenimiento que requiera la Entidad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</si>
  <si>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3649177</t>
  </si>
  <si>
    <t>Prestar servicios como profesional especializado de apoyo Jurídico en los trámites relacionados con la etapa precontractual, contractual y post contractual y demás actividades que asigne la Dirección Administrativa,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</si>
  <si>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3649178</t>
  </si>
  <si>
    <t>Prestar servicios Profesionales en la Dirección Administrativa para la ejecución de las actividades relacionadas con el proceso de la Dirección, la implementación, sostenibilidad, mantenimiento y mejoramiento del sistema de gestión Ambiental y Gestión de Calidad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</si>
  <si>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3649179</t>
  </si>
  <si>
    <t>Prestar servicios como Profesional Universitario en la Dirección Administrativa, en el desarrollo de las actividades administrativas del proceso de Gestión de Bienes y Servicios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</si>
  <si>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3649180</t>
  </si>
  <si>
    <t>Prestar Servicios de apoyo Técnico en la Dirección Administrativa para la ejecución de las actividades relacionadas con el proceso de Gestión de Bienes y Servicios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</si>
  <si>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3649181</t>
  </si>
  <si>
    <t>Prestar Servicios de apoyo Técnico en la Dirección Administrativa para la ejecución de las actividades relacionadas con el proceso de Gestión de Bienes y Servicios,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</si>
  <si>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3649182</t>
  </si>
  <si>
    <t xml:space="preserve">Prestar los servicios como profesional especializado en la Dirección Jurídica y de Contratación en los aspectos financieros y contables, en el desartrollo de  los diferentes procesos contractuales y en especial lo relacionado con la liquidación de contratos con el fin de garantizar la atención a la población pobre no asegurada residente en el Distrito Capital.   </t>
  </si>
  <si>
    <t>Zambrano Granados, Kimberly del Pilar Directora de Aseguramiento en Salud Secretaría Distrital de Salud de Bogotá D.C.  Correo electrónico: KPZambrano@saludcapital.gov.co Teléfono 3649183</t>
  </si>
  <si>
    <t>Prestar los servicios de apoyo administrativo en la Dirección Jurídica y de Contratación para desarrollar las actividades de digitación, archivo y trámites relacionados con el proceso de cobro coactivo y persuasivo, adelantados por la  SDS, en la recuperación de acreencias del FFDS,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</si>
  <si>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3649184</t>
  </si>
  <si>
    <t xml:space="preserve">Prestar los servicios en la Subdirección de Gestión Judicial realizando el seguimiento y cumplimiento de las acciones  de tutela instaruadas por  los Usuarios afiliados o no, al Régimen Subsidiado en Salud del Distrito Capital, con el fin de garantizar la atención a la población pobre no asegurada residente en el Distrito Capital. </t>
  </si>
  <si>
    <t>Zambrano Granados, Kimberly del Pilar Directora de Aseguramiento en Salud Secretaría Distrital de Salud de Bogotá D.C.  Correo electrónico: KPZambrano@saludcapital.gov.co Teléfono 3649185</t>
  </si>
  <si>
    <t>Prestar los servicios como profesional especializado a la Dirección Jurídica y de Contratación de la SDS, en los procesos de carácter jurídico, técnico, administrativo, como de la revisión y/o conceptos de los asuntos y trámites puestos a su consideración, los cuales corresponden a los objetivos propios de la Dirección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</si>
  <si>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3649186</t>
  </si>
  <si>
    <t>Prestar los servicios como asistente a la Dirección Jurídica y de Contratación en procesos administrativos que se requieran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</si>
  <si>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3649187</t>
  </si>
  <si>
    <t>Prestar servicios como tecnólogo en la Dirección Jurídica y de Contratación para la gestión administrativa de los procesos contractuales con el fin de garantizar el seguimiento integral y veraz de la contratación en las etapas precontractual, contractual y pos contractual y demás asuntos que se adelantan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</si>
  <si>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3649188</t>
  </si>
  <si>
    <t>Prestar servicios como profesional especializado en temas de cobro persuasivo, sustanciaciòn y cobro coactivo,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</si>
  <si>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3649189</t>
  </si>
  <si>
    <t>Prestar los servicios como profesional especializado a la Dirección Jurídica y de Contratación en la representación legal en los procesos judiciales que le sean asignados con el fin de garantizar la atención a la población pobre no asegurada residente en el Distrito Capital.y que se adelanten ante la jurisdicción contenciosa administrativo o judicial ordinario.</t>
  </si>
  <si>
    <t>Zambrano Granados, Kimberly del Pilar Directora de Aseguramiento en Salud Secretaría Distrital de Salud de Bogotá D.C.  Correo electrónico: KPZambrano@saludcapital.gov.co Teléfono 3649190</t>
  </si>
  <si>
    <t>Prestar los servicios como profesional especialiozado en la  Dirección Jurídica y de Contratación en los temas relacionados con la formulación, adopción e implementación de los lineamientos de los procesos regulatorios en salud para el Distrito Capital y en el tramite de los procesos de participación y adopción de la normatividad relacionada con la salud del Distrito Capital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</si>
  <si>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3649191</t>
  </si>
  <si>
    <t>Prestar los servicios profesionales en la gestión de la Entidad para desarrollar actividades de proyección, revisión, análisis juridico, direccionamiento de la correspondencia y demás tramites relacionados con las solicitudes formuladas por el Despacho de la Secreraría Distrital de Salud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</si>
  <si>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3649192</t>
  </si>
  <si>
    <t>Prestar los servicios como profesional especializado en la Dirección Jurídica y de Contratación para desarrollar las actividades tendientes a la recuperación de las acreencias a favor del Fondo Financiero Distrital de Salud, que permitirá obtener recursos que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</si>
  <si>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3649193</t>
  </si>
  <si>
    <t>Prestar los servicios como profesional especializado en la Dirección Jurídica y de Contratación de la SDS-FFDS, en la elaboración de estudios y conceptos que se orienten a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</si>
  <si>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3649194</t>
  </si>
  <si>
    <t>Prestar los servicios profesionales como Abogado en la Dirección Jurídica y de Contratación en la proyecciòn de actos administrativos en temas relacionados con el con la atención a la población pobre no asegurada residente en el Distrito Capital.</t>
  </si>
  <si>
    <t>Zambrano Granados, Kimberly del Pilar Directora de Aseguramiento en Salud Secretaría Distrital de Salud de Bogotá D.C.  Correo electrónico: KPZambrano@saludcapital.gov.co Teléfono 3649195</t>
  </si>
  <si>
    <t>Prestar servicios como  profesional especializado en la Dirección Jurídica y de Contratación en la planeación de los procesos administrativos legales y contractuales para garantizar un debido análisis, coordinación y desarrollo de los procesos, con una gestión acorde con la política Distrital de Salud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</si>
  <si>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3649196</t>
  </si>
  <si>
    <t>Prestar los Servicios como  profesional especializado en la Dirección Jurídica y de Contratación, en el marco del Sistema General de Seguridad Social en Salud, en especial en lo relacionado con procesos conciliatorios y de representaciòn judicial que se le asignen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</si>
  <si>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3649197</t>
  </si>
  <si>
    <t>Prestar los servicios profesionales especializados en la Dirección Jurídica y de Contratación - Subdirección de Gestión Judicial, en la representación de la SDS-FFDS ante autoridades administrativas y judiciales en temas relacionados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</si>
  <si>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3649198</t>
  </si>
  <si>
    <t>Prestar servicios en derecho a la Dirección Jurídica y de Contratación - Subdirección de Gestión Judicial de la SDS, en asuntos relacionados con el trámite de las reclamaciones, quejas y peticiones, respuesta a acciones de tutela y consultas presentadas por los actores y/o usuarios del SGSSS del Distrito Capital,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</si>
  <si>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3649199</t>
  </si>
  <si>
    <t>Prestar servicios como profesional especializado a la Dirección Jurídica y de Contratación – Subdirección de Gestión Judicial de la SDS, en la emisión de conceptos técnicos relacionados con las reclamaciones, peticiones, fallos de tutela y consultas presentadas por los actores y/o usuarios del Sistema General de seguridad Social en Salud del Distrito Capital, y en la elaboración de documentos administrativos y estadísticos relacionados con los conceptos emitidos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</si>
  <si>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3649200</t>
  </si>
  <si>
    <t>Prestar los servicios como Técnico en la Dirección Jurídica y de Contratación de la SDS, en actividades relacionadas con el soporte necesario para dar respuesta a las acciones de tutela,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</si>
  <si>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3649201</t>
  </si>
  <si>
    <t>Prestar los servicios profesionales en la Dirección Jurídica y de Contratación en la implementación del Sistema de Gestión de Calidad, en el mejoramiento de los procesos de la Dirección Jurídica y de Contratación y lo relacionado con las respuestas a los diferentes entes de control, la alimentación, ajuste y captura de información de la base de datos para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</si>
  <si>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3649202</t>
  </si>
  <si>
    <t>Prestar los servicios profesionales especializados en la elaboración de los estudios y conceptos en el área de la salud que le sean asignados, en especial los relacionados la garantia de la atención a la población pobre no asegurada residente en el Distrito Capital.</t>
  </si>
  <si>
    <t>Zambrano Granados, Kimberly del Pilar Directora de Aseguramiento en Salud Secretaría Distrital de Salud de Bogotá D.C.  Correo electrónico: KPZambrano@saludcapital.gov.co Teléfono 3649203</t>
  </si>
  <si>
    <t>Prestar los servicios como técnico profesional en la Dirección Jurídica y  de Contratación en las actividades relacionadas con el soporte documental y archivo necesario  para dar cumplimiento a las acciones de tutela con el fin de garantizar el aseguramiento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</si>
  <si>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3649204</t>
  </si>
  <si>
    <t>Prestar los servicios como técnico a la Dirección Jurídica y de Contratación en los procesos administrativos que  requieren labores de digitación, preparación de informes y reportes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</si>
  <si>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3649205</t>
  </si>
  <si>
    <t>Prestar los servicios como técnico a la Dirección Jurídica y de Contratación en los procesos administrativos que requieren labores de control de archivo y correspondencia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</si>
  <si>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3649206</t>
  </si>
  <si>
    <t>Prestar los servicios como profesional especializado realizando actividades administrativas y  de planeación en las diferentes etapas de contratación y de conocimiento de la Direcciòn Jurìdica y de Contrataciòn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</si>
  <si>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3649207</t>
  </si>
  <si>
    <t>Prestar servicios como tecnólogo en la Dirección Jurídica y de Contratación – Subdirección de Gestión Judicial de la SDS, realizando actividades con el soporte técnico y administrativo necesario en su calidad de dependiente judicial, en especial en los asuntos  relacionados con la atención a la población pobre no asegurada residente en el Distrito Capital.</t>
  </si>
  <si>
    <t>Zambrano Granados, Kimberly del Pilar Directora de Aseguramiento en Salud Secretaría Distrital de Salud de Bogotá D.C.  Correo electrónico: KPZambrano@saludcapital.gov.co Teléfono 3649208</t>
  </si>
  <si>
    <t>Prestar los servicios como  profesional especializado a la Dirección Jurídica y de Contratación en la representación  legal en los procesos judiciales que le sean asignados y que se adelanta para asegurar el derecho a la salud de la población del Distrito Capital y que se adelanten ante la jurisdicción contenciosa administrativo o judicial ordinario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</si>
  <si>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3649209</t>
  </si>
  <si>
    <t>Prestar servicios profesionales en la Dirección Jurídica y de Contratación para adelantar los procesos contractuales legales y administrativos, con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</si>
  <si>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3649210</t>
  </si>
  <si>
    <t>Prestar los servicios de apoyo asistencial a la Dirección Jurídica y de Contratación en procesos administrativos que se requieran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</si>
  <si>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3649211</t>
  </si>
  <si>
    <t>Prestar los servicios como  profesional especializado en la Dirección Jurídica y de Contratación de la SDS, desarrollando los diferentes procesos administrativos de contratación (precontractual, contractual y postcontractual), con una gestión acorde con la política Distrital de Salud apoyando el fortalecimiento de la planeación en la salud de Bogotá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</si>
  <si>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3649212</t>
  </si>
  <si>
    <t>Prestar los Servicios  a la Dirección Jurídica y de Contratación de la SDS como apoyo Técnico en la gestión contractual (precontractual - contractual y postcontractual ), así como en la actualización de las distintas bases de datos de ésta dependencia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</si>
  <si>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3649213</t>
  </si>
  <si>
    <t>Prestar los servicios como profesional especializado a la Dirección Jurídica y de Contratación en la representación  legal en los procesos judiciales que le sean asignados y que se adelanta con el fin de garantizar la atención a la población pobre no asegurada residente en el Distrito Capital y que se adelanten ante la jurisdicción contenciosa administrativo o judicial ordinario.</t>
  </si>
  <si>
    <t>Zambrano Granados, Kimberly del Pilar Directora de Aseguramiento en Salud Secretaría Distrital de Salud de Bogotá D.C.  Correo electrónico: KPZambrano@saludcapital.gov.co Teléfono 3649214</t>
  </si>
  <si>
    <t>Prestar servicios como técnico en la Dirección Jurídica y de Contratación - Subdirección de Gestión  judicial de la SDS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</si>
  <si>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3649215</t>
  </si>
  <si>
    <t>Prestar los Servcios profesionales especializados en la dirección Jurídica y de Contratación de la SDS, en los diferentes procesos administrativos de contratación con una óptima planeación de los procesos contractuales, legales y administrativos garantizando una debida coordinación y análisis en el desarrollo de los procesos,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</si>
  <si>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3649216</t>
  </si>
  <si>
    <t>Prestar los Servicios como Técnico para el apoyo administrativo en la Dirección Jurídica y de Contratación para desarrollar las actividades de digitación, archivo y trámites relacionados con el seguimiento de expedientes, relacionados con la obtención y/o defensa de recursos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</si>
  <si>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3649217</t>
  </si>
  <si>
    <t>Prestar servicios  como técnico en la Dirección Jurídica y de Contratación - Subdirección de Gestión Judicial de la SDS, en actividades de dependiente judicial, en los diferentes procesos judiciales en los que sea parte la SDS – FFDS,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</si>
  <si>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3649218</t>
  </si>
  <si>
    <t>Prestar servicios como Tecnólogo en la Dirección Jurídica y de Contratación, para adelantar los procesos pre, post y contractuales así como legales que se desarrollen al interior de la Dirección,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</si>
  <si>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3649219</t>
  </si>
  <si>
    <t xml:space="preserve">Prestar servicios profesionales especializados en temas de contratación estatal, acompañamiento de los procesos contractuales generados en las diferentes Direcciones, verificando el cumplimiento de las normas, con el fin de garantizar la atención a la población pobre no asegurada residente en el Distrito Capital.
</t>
  </si>
  <si>
    <t>Zambrano Granados, Kimberly del Pilar Directora de Aseguramiento en Salud Secretaría Distrital de Salud de Bogotá D.C.  Correo electrónico: KPZambrano@saludcapital.gov.co Teléfono 3649220</t>
  </si>
  <si>
    <t>Prestar servicios profesionales como abogado en la Dirección Jurídica y de Contratación para adelantar los procesos contractuales, legales y administrativos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</si>
  <si>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3649221</t>
  </si>
  <si>
    <t>Prestar los servicios profesionales especializados en la Dirección Jurídica y de contratación subdirección de Gestión Judicial, en la representación de la SDS-FFDS ante autoridades administrativas y judiciales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</si>
  <si>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3649222</t>
  </si>
  <si>
    <t>Prestar Servicios como profesional universitario en la Dirección Jurídica y de Contratación, en los procesos jurídicos y administrativos así como en la respuesta a entes de control, derechos de petición y demás requerimientos,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</si>
  <si>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3649223</t>
  </si>
  <si>
    <t>Prestar servicios profesionales en la Dirección Jurídica y de Contratación para adelantar los procesos contractuales, legales y administrativos, con una gestión que garantice la atención a la población pobre no asegurada residente en el Distrito Capital.</t>
  </si>
  <si>
    <t>Zambrano Granados, Kimberly del Pilar Directora de Aseguramiento en Salud Secretaría Distrital de Salud de Bogotá D.C.  Correo electrónico: KPZambrano@saludcapital.gov.co Teléfono 3649224</t>
  </si>
  <si>
    <t>Prestar servicios profesionales especializados en la Dirección Juídica y de Contratación en los diferentes procesos administrativos en sustanciación de los actos administrativos que adelante la Dirección, para el fortalecimiento de la gestión y de la planeación en salud para Bogotá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</si>
  <si>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3649225</t>
  </si>
  <si>
    <t>Prestar servicios profesionales especializados en la Dirección Jurídica y de Contratación - Subdirección de Gestión Judicial en temas de cobro persuasivo, sustanciación y cobro coactivo,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</si>
  <si>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3649226</t>
  </si>
  <si>
    <t>Prestar los servicios profesionales especializados en la Dirección Jurídica y de Contratación - Subdirección de Contratación en los aspectos financieros y contables, en el desarrollo de los diferentes procesos contractuales y en especial lo relacionados con los indicadores de gestión, manejo y seguimiento al Plan de Mejoramiento y Mapa de Riesgos de la Dirección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</si>
  <si>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3649227</t>
  </si>
  <si>
    <t>Prestar los servicios como profesional especializado en la Dirección Jurídica y de Contratación de la SDS, para realizar los diferentes procesos administrativos de contratación (precontractual, contractual y poscontractual), con una gestión que garantice la atención a la población pobre no asegurada residente en el Distrito Capital.</t>
  </si>
  <si>
    <t>Zambrano Granados, Kimberly del Pilar Directora de Aseguramiento en Salud Secretaría Distrital de Salud de Bogotá D.C.  Correo electrónico: KPZambrano@saludcapital.gov.co Teléfono 3649228</t>
  </si>
  <si>
    <t>Prestar los Servicios Profesionales Especializados en la Dirección Juridica y de Contratación - Subdirección de Gestión Judicial, para desarrollar las actividades tendientes a la recuperación de las acreencias a favor del Fondo Financiero Distrital de Salud, que permitirá obtener recursos que garanticen la atención a la población pobre no asegurada residente en el Distrito Capital.</t>
  </si>
  <si>
    <t>Zambrano Granados, Kimberly del Pilar Directora de Aseguramiento en Salud Secretaría Distrital de Salud de Bogotá D.C.  Correo electrónico: KPZambrano@saludcapital.gov.co Teléfono 3649229</t>
  </si>
  <si>
    <t>Zambrano Granados, Kimberly del Pilar Directora de Aseguramiento en Salud Secretaría Distrital de Salud de Bogotá D.C.  Correo electrónico: KPZambrano@saludcapital.gov.co Teléfono 3649230</t>
  </si>
  <si>
    <t>Prestar servicios profesionales especializados para adelantar el control de los diferentes actos asociados a la gestión de entidad en el contexto de política pública y el Plan de Desarrollo de Bogotá Humana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</si>
  <si>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3649231</t>
  </si>
  <si>
    <t>Zambrano Granados, Kimberly del Pilar Directora de Aseguramiento en Salud Secretaría Distrital de Salud de Bogotá D.C.  Correo electrónico: KPZambrano@saludcapital.gov.co Teléfono 3649232</t>
  </si>
  <si>
    <t>Prestar servicios como asistente en labores de archivo, mensajería, manejo de base de datos, correspondencia y demás funciones de carácter administrativo, tendiente a garantizar la atención de la población pobre no asegurada residente en el Distrito Capital y apoyo a la gestión en materia de aseguramiento y control disciplinario</t>
  </si>
  <si>
    <t>Zambrano Granados, Kimberly del Pilar Directora de Aseguramiento en Salud Secretaría Distrital de Salud de Bogotá D.C.  Correo electrónico: KPZambrano@saludcapital.gov.co Teléfono 3649233</t>
  </si>
  <si>
    <t>Zambrano Granados, Kimberly del Pilar Directora de Aseguramiento en Salud Secretaría Distrital de Salud de Bogotá D.C.  Correo electrónico: KPZambrano@saludcapital.gov.co Teléfono 3649234</t>
  </si>
  <si>
    <t>Prestar servicios como profesional especializado a la Dirección de Aseguramiento  y Garantia del Derecho a la Salud en desarrollo de los objetivos relacionados, en especial al proceso de seguimiento contractual en aspectos administrativos y financieros con las ESE de la red adscrita y las IPS de la red complementaria.</t>
  </si>
  <si>
    <t>Zambrano Granados, Kimberly del Pilar Directora de Aseguramiento en Salud Secretaría Distrital de Salud de Bogotá D.C.  Correo electrónico: KPZambrano@saludcapital.gov.co Teléfono 3649235</t>
  </si>
  <si>
    <t>Prestar los servicios como técnico en áreas asistenciales a la Dirección de Aseguramiento  y Garantia del Derecho a la Salud con el fin de desarrollar los objetivos relacionados con la central única de referencia y contrareferencia en las actividades de electivas y autorización de prestación de servicios.,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</si>
  <si>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3649236</t>
  </si>
  <si>
    <t>Prestar los servicios como profesional  de la salud especializado en la Dirección de Aseguramiento  y Garantia del Derecho a la Salud en la realización de auditoria y seguimiento a las obligaciones que tienen las EAPB  frente a los afiliados del régimen subsidiado,   seguimiento a la prestación de servicios a la población no asegurada basadas en la normatividad vigente logrando el mejoramiento de aspectos relacionados con la calidad del servicio a la población del distrito capital</t>
  </si>
  <si>
    <t>Zambrano Granados, Kimberly del Pilar Directora de Aseguramiento en Salud Secretaría Distrital de Salud de Bogotá D.C.  Correo electrónico: KPZambrano@saludcapital.gov.co Teléfono 3649237</t>
  </si>
  <si>
    <t xml:space="preserve">Prestar servicios como profesional de la salud especializado en la Dirección de Aseguramiento  y Garantia del Derecho a la Salud realizando seguimiento a los servicios y las obligaciones que de la firma auditora y las ESE con el fin de lograr el mejoramiento en aspectos relacionados con la calidad de los servicios de salud a la población residente en el Distrito Capital. </t>
  </si>
  <si>
    <t>Zambrano Granados, Kimberly del Pilar Directora de Aseguramiento en Salud Secretaría Distrital de Salud de Bogotá D.C.  Correo electrónico: KPZambrano@saludcapital.gov.co Teléfono 3649238</t>
  </si>
  <si>
    <t xml:space="preserve">Prestar servicios como profesional especializado a la Dirección de Aseguramiento  y Garantia del Derecho a la Salud en desarrollo de los objetivos  relacionados con la Garantía de la Calidad, con el fin de dar cumplimiento a las funciones de evaluación y control administrativo y financiero a la auditoria que se realiza a al cumplimiento de las obligaciones que tienen las EAPB  frente a los usuarios del régimen subsidiado así como en las labores de inspección, vigilancia y control del Sistema General de Seguridad Social en Salud en el Distrito Capital, relacionado con el aseguramiento de la Salud de la población del Distrito Capital. Así mismo, liderar las labores relativas al Sistema Integrado de Gestión. </t>
  </si>
  <si>
    <t>Zambrano Granados, Kimberly del Pilar Directora de Aseguramiento en Salud Secretaría Distrital de Salud de Bogotá D.C.  Correo electrónico: KPZambrano@saludcapital.gov.co Teléfono 3649239</t>
  </si>
  <si>
    <t>Zambrano Granados, Kimberly del Pilar Directora de Aseguramiento en Salud Secretaría Distrital de Salud de Bogotá D.C.  Correo electrónico: KPZambrano@saludcapital.gov.co Teléfono 3649240</t>
  </si>
  <si>
    <t>Prestar los servicios como Profesional de la salud Especializado en la Dirección de Aseguramiento  y Garantia del Derecho a la Salud en la realización de la auditoria médica sobre la información contenida en la facturación  y sus soportes, presentados por las IPS y ESE, contratadas y no contratadas y por recobros de CTC y Tutelas recibidos de las EPS-S por concepto de servicios de salud, con el propósito de identificar y definir los montos por concepto de la prestación de servicios de salud a cargo del Fondo Financiero Distrital de Salud- FFDS.</t>
  </si>
  <si>
    <t>Zambrano Granados, Kimberly del Pilar Directora de Aseguramiento en Salud Secretaría Distrital de Salud de Bogotá D.C.  Correo electrónico: KPZambrano@saludcapital.gov.co Teléfono 3649241</t>
  </si>
  <si>
    <t>Zambrano Granados, Kimberly del Pilar Directora de Aseguramiento en Salud Secretaría Distrital de Salud de Bogotá D.C.  Correo electrónico: KPZambrano@saludcapital.gov.co Teléfono 3649242</t>
  </si>
  <si>
    <t>Prestar servicios de Asistente en la Dirección Financiera, en labores de archivo, mensajería, manejo de bases de datos, correspondencia, organización y entrega de la documentación al archivo central y demás funciones de carácter administrativo, tendientes a garantizar la atención de la población pobre no asegurada residente en el Distrito Capital.</t>
  </si>
  <si>
    <t>Zambrano Granados, Kimberly del Pilar Directora de Aseguramiento en Salud Secretaría Distrital de Salud de Bogotá D.C.  Correo electrónico: KPZambrano@saludcapital.gov.co Teléfono 3649244</t>
  </si>
  <si>
    <t>Prestar Servicios Profesionales para garantizar el adecuado manejo de los recursos de la población pobre no asegurada, a través del apoyo al proceso de sostenibilidad del sistema contable de los Estados Financieros del Fondo Financiero Distrital de Salud y de la Secretaría Distrital de Salud en lo relacionado con las actividades de análisis de las operaciones conjuntas de los recursos del Sistema de Salud, y el Plan de sostenibilidad Contable Público Distrital, revisión y análisis de las cuentas de multas y las liquidaciones de contratos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</si>
  <si>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3649245</t>
  </si>
  <si>
    <t>Prestar los servicios como profesional en los procesos de ejecución presupuestal en todas sus fases, de conformidad con el estatuto orgánico presupuestal del Distrito Capital y las normas reglamentarias que rigen el manejo presupuestal de los recursos obtenidos para la atención de la población pobre no asegurada.</t>
  </si>
  <si>
    <t>Zambrano Granados, Kimberly del Pilar Directora de Aseguramiento en Salud Secretaría Distrital de Salud de Bogotá D.C.  Correo electrónico: KPZambrano@saludcapital.gov.co Teléfono 3649246</t>
  </si>
  <si>
    <t>Prestar  los servicios profesionales especializados en la Dirección Financiera - presupuesto, en el manejo, control y seguimiento de las fuentes de financiación de la población pobre no asegurada  y la prestación de servicios de salud, en el contexto de la Ley 715 de 2001, 819/2003, 1122 de 2007, 1438/2011, 1608/2013 y las normas distritales que rigen la materia presupuestal, en cuanto a programación, ejecución, cierre presupuestal y presentación</t>
  </si>
  <si>
    <t>Zambrano Granados, Kimberly del Pilar Directora de Aseguramiento en Salud Secretaría Distrital de Salud de Bogotá D.C.  Correo electrónico: KPZambrano@saludcapital.gov.co Teléfono 3649247</t>
  </si>
  <si>
    <t>Prestar Servicios Profesionales en la Dirección Financiera - Presupuesto realizando actividades relacionadas con el proceso de ejecución presupuestal del Fondo Financiero Distrital de Salud, en el marco de la normatividad vigente aplicable a los recursos de destinación específica de la población pobre no asegurada y demás recursos destinados a la Salud en el Distrito Capital.</t>
  </si>
  <si>
    <t>Zambrano Granados, Kimberly del Pilar Directora de Aseguramiento en Salud Secretaría Distrital de Salud de Bogotá D.C.  Correo electrónico: KPZambrano@saludcapital.gov.co Teléfono 3649248</t>
  </si>
  <si>
    <t>Prestar servicios profesionales especializados en la Dirección Financiera – Tesorería, en el diagnóstico, análisis y propuesta de mecanismos que apunten al mejoramiento en el cumplimiento de los objetivos de la misma, así como el apoyo en el desarrollo de actividades inherentes a la tesorería, en el marco de la atención a la población pobre no asegurada residente en el Distrito Capital.</t>
  </si>
  <si>
    <t>Zambrano Granados, Kimberly del Pilar Directora de Aseguramiento en Salud Secretaría Distrital de Salud de Bogotá D.C.  Correo electrónico: KPZambrano@saludcapital.gov.co Teléfono 3649249</t>
  </si>
  <si>
    <t>Prestar Servicios Asistenciales en la Dirección Financiera, en cumplimiento de los objetivos de Tesorería,  incluyendo el control de documentación direccionada por el archivo central y seguimiento al archivo de control con el fin de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</si>
  <si>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3649250</t>
  </si>
  <si>
    <t>Prestar Servicios Profesionales en la Dirección Financiera- Grupo de Presupuesto, inherentes al desarrollo del proceso de ejecución presupuestal del FFDS, de conformidad con las disposiciones del Decreto 714/1996 Estatuto Orgánico de Presupuesto Distrital y sus normas reglamentarias, así como las normas del Sistema General de Seguridad Social en Salud que rigen para el manejo de los recursos de destinación específica, en especial de la población pobre no asegurada.</t>
  </si>
  <si>
    <t>Zambrano Granados, Kimberly del Pilar Directora de Aseguramiento en Salud Secretaría Distrital de Salud de Bogotá D.C.  Correo electrónico: KPZambrano@saludcapital.gov.co Teléfono 3649251</t>
  </si>
  <si>
    <t xml:space="preserve"> Prestar los servicios profesionales en la Dirección Jurídica y de Contratación para organizar y conservar los contratos y documentos que se generen en virtud de las funciones de la Dirección Jurídica y de Contratación, es especial los relacionados con la atención a la población pobre no asegurada residente en el Distrito Capital.</t>
  </si>
  <si>
    <t>Zambrano Granados, Kimberly del Pilar Directora de Aseguramiento en Salud Secretaría Distrital de Salud de Bogotá D.C.  Correo electrónico: KPZambrano@saludcapital.gov.co Teléfono 3649252</t>
  </si>
  <si>
    <t>Prestar los servicios de apoyo asistencial a la Dirección Jurídica y de Contratación en procesos administrativos que se requieran para garantizar la atención a la población pobre no asegurada residente en el Distrito Capital.</t>
  </si>
  <si>
    <t>Zambrano Granados, Kimberly del Pilar Directora de Aseguramiento en Salud Secretaría Distrital de Salud de Bogotá D.C.  Correo electrónico: KPZambrano@saludcapital.gov.co Teléfono 3649253</t>
  </si>
  <si>
    <t>Prestar servicios profesionales especializados en la Dirección Financiera - presupuesto en el manejo, control y seguimiento de las fuentes de financiamiento para prestación de Servicios de Salud, en el contexto de la Ley 715 de 2001, Ley 819/2003, Ley 1122 de 2007, 1438/2011, 1608/2013 y las normas Distritales que rigen la materia presupuestal, en cuanto a ejecución y cierre presupuestal con el fin de garantizar el derecho a la salud de la población pobre no asegurada residente en el Distrito Capital.</t>
  </si>
  <si>
    <t>Prestar Servicios como Asistente en la Direccion de Aseguramiento y Garantia del Derecho a la Salud en los procesos y procedimientos administrativos relacionados con la administración del archivo de gestión resultante de la auditoría integral (auditoría técnica, administrativa, financiera y revisoría de cuentas) y concurrente con énfasis en la calidad de la prestación de los servicios, sobre los contratos de compraventa de servicios de salud prestados a la población a cargo del FFDS (participantes vinculados y servicios No POS de los afiliados al régimen subsidiado) suscritos con las empresas sociales del estado de la red adscrita del Distrito Capital, con el fin de  garantizar la atención de la población pobre no asegurada residente en el Distrito Capital.</t>
  </si>
  <si>
    <t>Prestar Servicios como Tecnologo en la Direccion de Aseguramiento y Garantia del Derecho a la Salud realizando auditoría integral (auditoría técnica, administrativa, financiera y revisoría de cuentas) y concurrente con énfasis en la calidad de la prestación de los servicios, sobre los contratos de compraventa de servicios de salud prestados a la población a cargo del FFDS (participantes vinculados y servicios No POS de los afiliados al régimen subsidiado) suscritos con las empresas sociales del estado de la red adscrita del Distrito Capital, con el fin de  garantizar la atención de la población pobre no asegurada residente en el Distrito Capital.</t>
  </si>
  <si>
    <t>Prestar Servicios como Tecnico en la Direccion de Aseguramiento y Garantia del Derecho a la Salud realizando auditoría integral (auditoría técnica, administrativa, financiera y revisoría de cuentas) y concurrente con énfasis en la calidad de la prestación de los servicios, sobre los contratos de compraventa de servicios de salud prestados a la población a cargo del FFDS (participantes vinculados y servicios No POS de los afiliados al régimen subsidiado) suscritos con las empresas sociales del estado de la red adscrita del Distrito Capital, con el fin de  garantizar la atención de la población pobre no asegurada residente en el Distrito Capital.</t>
  </si>
  <si>
    <t>Prestar Servicios como Asistente en la Direccion de Aseguramiento y Garantia del Derecho a la Salud en los procesos y procedimientos administrativos relacionados con la auditoría integral (auditoría técnica, administrativa, financiera y revisoría de cuentas) y concurrente con énfasis en la calidad de la prestación de los servicios, sobre los contratos de compraventa de servicios de salud prestados a la población a cargo del FFDS (participantes vinculados y servicios No POS de los afiliados al régimen subsidiado) suscritos con las empresas sociales del estado de la red adscrita del Distrito Capital, con el fin de  garantizar la atención de la población pobre no asegurada residente en el Distrito Capital.</t>
  </si>
  <si>
    <t>Prestar los servicios Profesionales Especializados como Ingeniero de Sistemas a la Dirección de Aseguramiento  y Garantía del Derecho a la Salud para realizar auditoría integral (auditoría técnica, administrativa, financiera y revisoría de cuentas) y concurrente con énfasis en la calidad de la prestación de los servicios, sobre los contratos de compraventa de servicios de salud prestados a la población a cargo del FFDS (participantes vinculados y servicios No POS de los afiliados al régimen subsidiado) suscritos con las empresas sociales del estado de la red adscrita del Distrito Capital</t>
  </si>
  <si>
    <t>Prestar servicios como Profesional Universitario en la Dirección Administrativa  - Grupo de Seguridad y Control, en cuanto al mantenimiento y adecuación de las instalaciones de la Red de energia normal y regulada de las sedes que integran la Secretaria Distrital de Salud.</t>
  </si>
  <si>
    <t xml:space="preserve">Prestar los servicios profesionales en la Secretaria Distrital de Salud para la valoración histórica de los archivos de gestión existentes en la Entidad y su transferencia al archivo distrital conforme a la normatividad archivística vigente nacional y distrital,  con el fin de  garantizar la atención de la población pobre no asegurada residente en el Distrito Capital. </t>
  </si>
  <si>
    <t xml:space="preserve">Operación del programa Ruta Saludable de las ESE adscritas a la SDS, en el contexto de las redes de servicios de salud. </t>
  </si>
  <si>
    <t>Elsa Graciela Martínez Echeverry  Directora de Provisión de Servicios de Salud Secretaría Distrital de Salud de Bogotá D.C.  Correo electrónico: EGmartinez@saludcapital.gov.co Teléfono 3649090</t>
  </si>
  <si>
    <t>Aunar esfuerzos para definir e implementar un modelo de atención en salud para las personas mayores, en la ciudad, en el contexto de redes de servicios de salud</t>
  </si>
  <si>
    <t>Aunar esfuerzos técnicos, administrativos y financieros para el fortalecimiento de la atención integral en enfermedades crónicas en el contexto de redes de servicios de salud.</t>
  </si>
  <si>
    <t>Aunar esfuerzos técnicos, administrativos y financieros para el fortalecimiento de la atención integral en cáncer, en el contexto de redes de servicios de salud.</t>
  </si>
  <si>
    <t>Aunar esfuerzos técnicos, administrativos y financieros para el mejoramiento y seguimiento de la  red de rehabilitación , en el contexto de redes de servicios de salud</t>
  </si>
  <si>
    <t>Aunar esfuerzos técnicos, administrativos y financieros para la respuesta y seguimiento a eventos de interes en salud pública, en el contexto de redes de servicios de salud.</t>
  </si>
  <si>
    <t>Aunar esfuerzos técnicos, administrativos y financieros para el fortalecimiento de la atención integral en salud sexual y reproductiva, en el contexto de redes de servicios de salud.</t>
  </si>
  <si>
    <t>Aunar esfuerzos para implementar propuesta operativa para atencion domiciliaria,articulado con los equipos basicos de atencion y dentro del en el contexto de redes de servicios de salud.</t>
  </si>
  <si>
    <t>Aunar esfuerzos para la Implementacion de Unidades para Manejo de Dolor, medicina alternativa y terapias complementarias en las Empresas Sociales Estado, een el contexto de redes de servicios de salud.</t>
  </si>
  <si>
    <t>Aunar esfuerzos en el proceso de mejoramiento de la calidad de la atención integral de la red materna-perinatal en la ciudad,  en el contexto de redes de servicios de salud y del modelo de atención integral en salud.</t>
  </si>
  <si>
    <t>Aunar esfuerzos en el proceso de mejoramiento de la calidad de la atención integral de los niños y niñas en el ciclo de infancia, en el contexto de redes de servicios de salud y del modelo de atención integral en salud.</t>
  </si>
  <si>
    <t xml:space="preserve">Implementar la estrategia de Aprendizaje de Servicio en niños y jóvenes escolarizados, encaminada a fortalecer la Cultura de la Donación Voluntaria y Habitual de sangre en el Distrito </t>
  </si>
  <si>
    <t xml:space="preserve">Suministro de estuches de muestras de suero, necesarias para el desarrollo del Programa Anual de Evaluación Directa del Desempeño en Inmunoserología para los bancos de sangre que hacen parte de la Red Distrital de Sangre de Bogotá. </t>
  </si>
  <si>
    <t xml:space="preserve">Suministro de estuches de muestras de células y suero, necesarias para el desarrollo del Programa Anual de Evaluación Directa del Desempeño en Inmunohematología para los bancos de sangre y Servicios de Transfusión Sanguínea que hacen parte de la Red Distrital de Sangre de Bogotá. </t>
  </si>
  <si>
    <t>86101806</t>
  </si>
  <si>
    <t>Servicios de apoyo para desarrollar del Plan de Capacitación a los profesionales de los Bancos de Sangre y Servicios de Transfusión Sanguínea que hacen parte de la Red Distrital de Sangre de Bogotá.</t>
  </si>
  <si>
    <t>Aunar esfuerzos para Fortalecer la implementación del programa de donación trasplante en las ESE adscritas a la SDS -Coordinación Regional No. 1 de  la Red de Donación y Trasplantes.</t>
  </si>
  <si>
    <t>Aunar esfuerzos para el desarrollo de estrategias encaminadas al fortalecimiento de la cultura  de la donación de Organos y Tejidos con fines de Trasplante en el Distrito Capital a cargo de la Coordinación Regional No 1  Red de Donación y Trasplantes.</t>
  </si>
  <si>
    <t xml:space="preserve">Aunar esfuerzos técnicos, administrativos y financieros para la defición del modelo  para la problación víctima de violencia por el conflicto armado, en el contexto de redes de servicios de salud para la ciudad de Bogotá D.C. 
</t>
  </si>
  <si>
    <t xml:space="preserve">Aunar esfuerzos técnicos, administrativos y financieros para el 
desarrollo del proceso de definición del modelo de atención en salud para la población de la etapa de ciclo de infancia, en el contexto de redes de servicios de salud para la ciudad de Bogotá D.C. 
</t>
  </si>
  <si>
    <t>Aunar esfuerzos técnicos, administrativos y financieros para el 
desarrollo del proceso de definición del modelo de atención en salud para la población de la etapa de ciclo de juventud, en el contexto de redes de servicios de salud para la ciudad de Bogotá D.C.</t>
  </si>
  <si>
    <t>Aunar esfuerzos técnicos, administrativos y financieros para el 
desarrollo del proceso de definición del modelo de atención en salud para la población de la etapa de ciclo de adultez,en el contexto de redes de servicios de salud para la ciudad de Bogotá D.C.</t>
  </si>
  <si>
    <t>Aunar esfuerzos técnicos, administrativos y financieros para la definición del modelo de atención en salud para las poblaciones afro, indígena y gitano, en el contexto de redes de servicios de saludpara la ciudad de Bogotá D.C.</t>
  </si>
  <si>
    <t>Aunar esfuerzos técnicos, administrativos y financieros para el fortalecimiento y mejoramiento de la atención integral de los servicios de salud de las Empresas Sociales del Estado, en el contexto de redes de servicios de salud.</t>
  </si>
  <si>
    <t>Aunar esfuerzos para el fortalecimiento del programa fiscal y financiero de las Empresas Sociales del Estado categorizadas en riesgo medio y alto, en el contexto de redes de servicios de salud.</t>
  </si>
  <si>
    <t>55000000</t>
  </si>
  <si>
    <t>Publicacion y socialización de guias, manuales, formatos, protocolos, aulas hopitalarias y demás documentos, en el contexto de las redes de servicios de salud.</t>
  </si>
  <si>
    <t>Aunar esfuerzos para la operación de la central de  asistencia técnica para las mujeres gestantes del D.C. ,  en el contexto de redes de servicios de salud y del modelo de atención integral en salud.</t>
  </si>
  <si>
    <t xml:space="preserve">Contratar la construcción de la metodologia para la evaluación de la política de provisión de servicios de salud, en el contexto de las redes de servicios de salud </t>
  </si>
  <si>
    <t xml:space="preserve">Contratar la construcción de la metodologia de Cero Indiferencia,  en el contexto de las redes de servicios de salud </t>
  </si>
  <si>
    <t>Aunar esfuerzos para medir el impacto en calidad de vida del paciente pediatrico y su familia, con la aplicación de la estrategis de Aulas Hospitalarias, en el contexto de redes de servicios de salud</t>
  </si>
  <si>
    <t>Administración Central - Aporte Ordinario Recursos Administrados - Recursos del Balance</t>
  </si>
  <si>
    <t>Aunar esfuerzos técnicos, administrativos y financieros para implementar la política de Humanización, en el contexto de las redes de servicios de salud</t>
  </si>
  <si>
    <t>Prestar servicios profesionales especializados para el desarrollo y operación de redes integradas de prestación de servicios de salud y para el  fortalecimiento de la oferta pública de servicios de salud en las ESE adscritas.</t>
  </si>
  <si>
    <t>Prestar servicios profesionales especializados para la implementación de las unidades de dolor, medicina alternativa y terapias complementarias, en el contexto de redes de servicios de salud.</t>
  </si>
  <si>
    <t>Prestar servicios profesionales especializados para el desarrollo de los servicios de rehabilitación en el DC , en el contexto de redes de servicios de salud.</t>
  </si>
  <si>
    <t>Prestar servicios profesionales especializados a la Dirección de Provisión de Servicios de Salud -Análisis y Políticas de Servicios de Salud para el desarrollo del modelo de atención en salud oral y el modelo de aulas hospitalarias, en el contexto de las redes de servicios de salud.</t>
  </si>
  <si>
    <t xml:space="preserve">Prestar servicios profesionales especializados para el fortalecimiento de la red materna- perinatal, en el contexto de redes de servicios de salud.  </t>
  </si>
  <si>
    <t xml:space="preserve">Prestar servicios profesionales especializados para el fortalecimiento de la red materna- perinatal,  en el contexto de redes de servicios de salud.  </t>
  </si>
  <si>
    <t xml:space="preserve">Prestar servicios profesionales especializados para el fortalecimiento de los servicios de atención a neonatos, en el contexto de redes de servicios de salud.  </t>
  </si>
  <si>
    <t xml:space="preserve">Prestar servicios profesionales especializados, para el fortalecimiento de la relación docencia servicio en las ESE, en el contexto de redes de servicios de salud.  </t>
  </si>
  <si>
    <t xml:space="preserve">Prestar servicios profesionales especializados para el fortalecimiento de los servicios de atención en VIH y salud sexual y reproductiva en la ciudad,en el contexto de redes de servicios de salud.  </t>
  </si>
  <si>
    <t xml:space="preserve">Prestar servicios profesionales especializados para realizar el  proceso administrativo-precontractual y poscontractual de personas naturales de la dependencia, en el contexto de redes de servicios de salud.  </t>
  </si>
  <si>
    <t xml:space="preserve">Prestar servicios profesionales para la administración del sistema de información de capacidad instalada y producción de las ESE, en el contexto de redes de servicios de salud.  
</t>
  </si>
  <si>
    <t xml:space="preserve">Prestar servicios profesionales especializados para el fortalecimiento del sistema de información de capacidad instalada y producción de las ESE, en el contexto de redes de servicios de salud.  </t>
  </si>
  <si>
    <t xml:space="preserve">Prestar servicios profesionales para realizar seguimiento a la implementación del aplicativo Capacidad instalada y producción de servicios de salud (CIP) en IPS, en el contexto de redes de servicios de salud.  </t>
  </si>
  <si>
    <t>Prestar servicios profesionales especializados para acompañar técnicamente a actores del Sistema General de Seguridad Social en el redireccionamiento de los modelos de prestación de servicios a personas expuestas o afectadas por condiciones crónicas, en el contexto de redes de servicios de salud.</t>
  </si>
  <si>
    <t xml:space="preserve">Prestar servicios profesionales especializados para el  fortalecimiento y seguimiento a los procesos del sistema integral de referencia y contrarreferencia en las ESE, en el contexto de redes de servicios de salud.  </t>
  </si>
  <si>
    <t>Prestar servicios profesionales especializados para el seguimiento a la gestión administrativa y a los planes operativos de la dependencia, para apoyar la articulación en red.</t>
  </si>
  <si>
    <t>Prestar servicios profesionales especializados para el desarrollo del modelo de atención y la integración de redes de servicios públicos y privados en el componente territorial para garantizar el acceso a la prestación de servicios de salud.</t>
  </si>
  <si>
    <t xml:space="preserve">Prestar servicios profesionales especializados para el fortalecimiento de los servicios de atención domiciliaria en las ESE, en el contexto de redes de servicios de salud.  </t>
  </si>
  <si>
    <t xml:space="preserve">Prestar servicios profesionales especializados para el desarrollo de intervenciones para el mejoramiento de acceso de servicios de salud, en el contexto de redes de servicios de salud.  </t>
  </si>
  <si>
    <t xml:space="preserve">Prestar servicios profesionales especializados para el fortalecimiento de la gestión de medicamentos e insumos médico quirúrgicos en las ESE y para mejorar las condiciones de acceso, calidad y uso racional de medicamentos, en el contexto de redes de servicios de salud.  </t>
  </si>
  <si>
    <t xml:space="preserve">Prestar servicios profesionales especializados para  el fortalecimiento de la gestión de medicamentos e insumos médico quirúrgicos en las ESE, en el contexto de redes de servicios de salud.  </t>
  </si>
  <si>
    <t>Prestar servicios profesionales especializados para el desarrollo de estudios de viabilidad y sostenibilidad de la propuesta de reorganización de la red pública de ESE asdcritas a la sds".</t>
  </si>
  <si>
    <t>Prestar servicios profesionales especializados para actualizar la  Política Distrital de equipamientos y realizar análisis territoriales de acceso a los servicios de salud, en el contexto de las redes de servicios de salud.</t>
  </si>
  <si>
    <t>Desarrollar actividades administrativas para el desarrollo y operación de las redes de servicios de salud</t>
  </si>
  <si>
    <t>Prestar servicios de apoyo tecnico y tecnologo a la DDSS- Coordinación de la red Distrital del banco de sangre y servicios de transfusión sanguinea.</t>
  </si>
  <si>
    <t>Prestar servicios profesionales especializados para el desarrollo del Programa de Hemovigilancia y Seguridad Transfusional para la Red Distrital de Sangre de Bogotá.</t>
  </si>
  <si>
    <t>Prestar servicios de profesionales especializados en el proceso de Auditoria de la Coordinación Regional No 1- Red de Donación de Órganos y Tejidos con fines de Trasplantes.</t>
  </si>
  <si>
    <t>Prestar servicios profesionales especializados en el desarrollo del procedimiento de auditoria, garantía  de la calidad en la coordinación regional N.1 - Red de donación y trasplantes de la Dirección de Provisión de servicios de salud.</t>
  </si>
  <si>
    <t>Prestar servicios  profesionales  especializados en el proceso de Gestión Operativa de la Coordinación Regional No 1- Red de Donación de Órganos y Tejidos con fines de Trasplantes.</t>
  </si>
  <si>
    <t>Prestar servicios profesionales especializados en el proceso de Gestión Operativa de la Coordinación Regional No 1 -Red de Donación de Órganos y Tejidos con fines de Trasplantes.</t>
  </si>
  <si>
    <t>Prestar servicios profesionales especializados en el proceso de Gestión Operativa de la Coordinación Regional No 1- Red de Donación de Órganos y Tejidos con fines de Trasplantes.</t>
  </si>
  <si>
    <t>Prestar servicios profesionales especializados en el proceso de Gestión Operativa de la Coordinación Regional No 1 Red de Donación de Órganos y Tejidos con fines de Trasplantes.</t>
  </si>
  <si>
    <t>Prestar servicios profesionales especializados en el proceso de Auditoria de la Coordinación Regional No 1 Red de Donación de Órganos y Tejidos con fines de Trasplantes.</t>
  </si>
  <si>
    <t>Prestar servicios profesionales  en el proceso de  Gestión social de la Coordinación Regional No 1 Red de Donación de Órganos y Tejidos con fines de Trasplantes.</t>
  </si>
  <si>
    <t>Prestar servicios  profesionales  en el proceso de  Gestión social de la Coordinación Regional No 1 Red de Donación de Órganos y Tejidos con fines de Trasplantes.</t>
  </si>
  <si>
    <t>Prestar servicios profesionales en la ejecución de actividades relacionadas con el sistema de información de la Coordinación Regional No 1 Red de Donación de Órganos y Tejidos con fines de Trasplantes.</t>
  </si>
  <si>
    <t>Prestar servicios administrativos para el desarrollo de los procesos y procedimientos que se adelantan en la Coordinación Regional No 1  Red de Donación y Trasplantes</t>
  </si>
  <si>
    <t xml:space="preserve">Prestar servicios profesionales especializados para la gestión de los proyectos de inversión de las ESE, en el contexto de redes de servicios de salud.  </t>
  </si>
  <si>
    <t xml:space="preserve">Prestar servicios profesionales para acompañar a actores del Sistema General de Seguridad Social en Salud en el fortalecimiento de la prestación de servicios de salud amigables para adolescentes y jóvenes, en el contexto de redes de servicios de salud.
</t>
  </si>
  <si>
    <t>Prestar servicios profesionales para acompañar a los actores del Sistema General de Seguridad Social en Salud en el fortalecimiento de la prestación de servicios individuales de promoción de la salud, prevención de la enfermedad y detección temprana en adultos, en el contexto de redes de servicios de salud".</t>
  </si>
  <si>
    <t xml:space="preserve">Prestar servicios profesionales especializados para realizar el seguimiento al proceso el fortalecimiento funcional de la Red Pública Hospitalaria adscrita a la Secretaría Distrital de Salud, en el contexto de redes de servicios de salud.  </t>
  </si>
  <si>
    <t xml:space="preserve">Prestar servicios profesionales especializados en la formulación y gestión de la propuesta de intervenciones a realizar para la conformación y rediseño de la red pública adscrita de prestación de servicios de salud, en el contexto de redes de servicios de salud.  </t>
  </si>
  <si>
    <t xml:space="preserve">Prestar servicios profesionales especializados para fortalecer las redes de eventos de interes en salud, en el contexto de las redes de salud. </t>
  </si>
  <si>
    <t xml:space="preserve">Prestar servicios profesionales especializados para la gestión de los proyectos de inversión de las ESE, en el contexto de las redes de salud. </t>
  </si>
  <si>
    <t>Desarrollar actividades administrativas para el desarrollo y operación de las redes de servicios de salud.</t>
  </si>
  <si>
    <t xml:space="preserve">Prestar servicios profesionales especializados para fortalecer las redes de eventos de interes en salud pública del Distrito Capital, en el contexto de las redes de salud. </t>
  </si>
  <si>
    <t>Prestar servicios profesionales especializados para el desarrollo de la política de salud mental en el DC, en el contexto de las redes de servicios de salud.</t>
  </si>
  <si>
    <t>Prestar servicios profesionales especializados para el seguimiento al sistema de gestión de calidad de la dependencia y para adelantar el tramite administrativo de las respuestas a los entes de control interno y externo, para apoyar la articulación de las redes de servicios de salud.</t>
  </si>
  <si>
    <t xml:space="preserve">Prestar servicios profesionales especializados para el acompañamiento tecnico en el desarrollo del proceso de definición del modelo de atención en salud para la población de los ciclos de  vida, en el marco de las redes de servicios de salud para la ciudad de Bogotá D.C. 
</t>
  </si>
  <si>
    <t>Prestar servicios profesionales especializados para la definición del modelo de atención en salud para poblaciones especiales, en el marco de las redes de servicios de salud para la ciudad de Bogotá D.C.</t>
  </si>
  <si>
    <t xml:space="preserve">Prestar servicios profesionales especializados para la definición del modelo  para la problación víctima de violencia por el conflicto armado, en el contexto de las redes de servicios de salud para la ciudad de Bogotá D.C. 
</t>
  </si>
  <si>
    <t>Prestar servicios profesionales especializados para el fortalecimiento de los servicios de atención en VIH y salud sexual y reproductiva en la ciudad, en el contexto de redes de servicios de salud.</t>
  </si>
  <si>
    <t>Prestar servicios profesionales especializados para la formulación de la Política Distrital de dispositivos médicos, en el contexto de las redes de servicios de salud.</t>
  </si>
  <si>
    <t>Prestar servicios profesionales especializados para realizar modelo de prestación, en el marco de las redes de servicios de salud.</t>
  </si>
  <si>
    <t>Prestar servicios profesionales especializados para el desarrollo de la política de salud oral en el D.C. y el fortalecimiento de la gestión de los servicios de la red  de salud oral en las ESE.</t>
  </si>
  <si>
    <t>Prestar servicios profesionales especializados para la caracterización de la lesiones de causa externa, , en el contexto de redes de servicios de salud.</t>
  </si>
  <si>
    <t>Prestar servicios profesionales especializados para el acompañamiento tecnico en la definición e implementación del modelo de atención en salud para las personas mayores, en la ciudad, en el contexto de redes de servicios de salud</t>
  </si>
  <si>
    <t>Prestar servicios profesionales especializados para el fortalecimiento de los servicios de regulación de la fecundidad y la interrupción voluntaria del embarazo, en el contexto de las redes de servicios de salud</t>
  </si>
  <si>
    <t>Prestar servicios profesionales especializados para acompañar técnicamente a actores del Sistema General de Seguridad Social en el redireccionamiento de la red de prevención y atención de enfermedades cronicas no trasmisibles, en el contexto de redes de servicios de salud.</t>
  </si>
  <si>
    <t>Prestar servicios profesionales especializados para la prevención y atención al consumo de sustancias psicoactivas, en el contexto de redes de servicios de salud.</t>
  </si>
  <si>
    <t>Prestar servicios profesionales especializados en la ejecución de las actividades  de la Dirección de Provisión de Servicios de Salud y en especial las relacionadas con el proceso de humanización de los servicios de salud en el marco de las redes de prestación de servicios de salud.</t>
  </si>
  <si>
    <t>Prestar servicios como asistente en  actividades relacionadas con la gestión jurídica y administrativa en los procedimientos y procesos desarrollados en la Dirección de Provisión de Servicios de Salud.</t>
  </si>
  <si>
    <t>Prestar servicios profesionales especializados en las actividades de planificación, seguimiento, control y consolidación de la ejecución financiera de los proyectos de inversión que le corresponda a la Dirección de Provisión de Servicios de Salud,  en el marco de las redes integradas de prestación de servicios de salud</t>
  </si>
  <si>
    <t>Prestar servicios técnicos en el desarrollo de las actividades de tipo logístico y administrativo adelantadas en la Dirección de Provisión de Servicios de Salud, en el marco de las redes integradas de prestación de servicios de salud</t>
  </si>
  <si>
    <t>Prestar servicios profesionales especializados para el desarrollo y operación de redes de prestación de servicios de salud.</t>
  </si>
  <si>
    <t>Adición al Convenio N° 1331-2014 Cuyo objeto es: Aunar esfuerzos entre el Fondo Financiero Distrital de Salud y la ESE Hospital del Sur  para apoyar a la SDS – Dirección de Calidad de Servicios de Salud- Subdirección Inspección, Vigilancia y Control de Servicios de Salud, en la verificación del Sistema Único de Habilitación, visitas de queja y control en las Instituciones prestadoras de servicios de salud públicas y privadas.</t>
  </si>
  <si>
    <t>HELVER GUIOVANNI RUBIANO GARCIA Subsecretario de Servicios de Salud y Aseguramiento Tel: 3649090</t>
  </si>
  <si>
    <t>Adición al Convenio N° 1333-2014 Cuyo objeto es Aunar esfuerzos entre el Fondo Financiero Distrital de Salud y la ESE Hospital Engativa para apoyar a la SDS – Dirección de Calidad de Servicios de Salud- Subdirección Inspección, Vigilancia y Control de Servicios de Salud, en la verificación del Sistema Único de Habilitación, visitas de queja y control en las Instituciones prestadoras de servicios de salud públicas y privadas.</t>
  </si>
  <si>
    <t>Adición al Convenio N° 1332-2014 Cuyo objeto esAunar esfuerzos entre el Fondo Financiero Distrital de Salud y la ESE Hospital Engativa para apoyar a la SDS – Dirección de Calidad de Servicios de Salud- Subdirección de Calidad y Seguridad de Servicios de Salud, para apoyar las actividades relacionadas con el Sistema Obligatorio de Garantía de la Calidad de la Atención de Salud, a los prestadores de servicios de salud públicos y privados del Distrito Capital, con el fin de fortalecer la calidad de la atención en salud</t>
  </si>
  <si>
    <t>Adición al Convenio N° 1328-2014 Cuyo objeto es. Aunar esfuerzos entre el Fondo Financiero Distrital de Salud y la ESE Hospital del Tunal  para apoyar a la SDS – Dirección de Calidad de Servicios de Salud- Subdirección Inspección, Vigilancia y Control de Servicios de Salud, en la verificación del Sistema Único de Habilitación, visitas de queja y control en las Instituciones prestadoras de servicios de salud públicas y privadas.</t>
  </si>
  <si>
    <t>Adición al Convenio N° 1338-2014 Cuyo objeto es. Aunar esfuerzos entre el Fondo Financiero Distrital de Salud y la ESE Hospital Rafael Uribe Uribe para apoyar a la SDS – Dirección de Calidad de Servicios de Salud- Subdirección Inspección, Vigilancia y Control de Servicios de Salud, en la verificación del Sistema Único de Habilitación, visitas de queja y control en las Instituciones prestadoras de servicios de salud públicas y privadas.</t>
  </si>
  <si>
    <t>Diseñar, Concertar, Difundir y Definir los lineamientos de seguridad del paciente para el mejoramiento de la calidad en la prestación de servicios de salud en el Distrito Capital.</t>
  </si>
  <si>
    <t>Insumo tencnólogico que permita optimizar el proceso de visitas de campo mediante un dispositivo digital para enviar de forma inalambrica la información a los servidores propios de la Secretaría Distrital de Salud, como parte de apoyo logístico a los procesos de verificación de las condiciones del sistema único de habilitacióna</t>
  </si>
  <si>
    <t>Adición al Convenio N° 1339-2014 Cuyo objeto es: Aunar esfuerzos entre el Fondo Financiero Distrital De Salud y la ESE Pablo VI Bosa, para apoyar a la Dirección de Calidad de Servicios de Salud - Subdirección de Calidad y Seguridad de Servicios de Salud, en la realización de actividades de asistencia técnica y monitoreo a prestadores de servicios de salud del Distrito Capital, para el fortalecimiento de la calidad de la atención en salud.</t>
  </si>
  <si>
    <t xml:space="preserve">Contratar el servicio de transporte para el desplazamiento del personal de la Direccion de Calidad de Servicios de Salud-  comisiones verificadoras de las condiciones del Sistema Único de Habilitación en los prestadores de servicios de salud de Bogotá y del personal para la notificación de actuaciones y consecución de pruebas relacionadas con investigaciones administrativas.
</t>
  </si>
  <si>
    <t>Contratar el suministro de papelería para garantizar el proceso de  visitas de verificación de las condiciones del sistema único de habilitación, así como el desarrollo de las investigaciones administrativas por presuntas fallas de la calidad en la prestación de los servicios de salud.</t>
  </si>
  <si>
    <t>Prestar servicios de apoyo para realizar capacitaciones y mesas de trabajo relacionadas con los componentes del Sistema Obligatorio de Garantía de la Calidad y Seguridad del Paciente para prestadores de servicios de salud públicos y privados de Bogotá D.C.</t>
  </si>
  <si>
    <t>Renovación a la orden de servicios 0050248 de Colombia Móvil S.A -E.S.P. que tiene por objeto: Contratar el apoyo logístico de comunicaciones para  la verificación de las condiciones del Sistema Único de Habilitación de los prestadores de Servicios de Salud del Distrito Capital.</t>
  </si>
  <si>
    <t>Adquirir Insumos necesarios para la expedición del carné de inscripción de las personas que laboran en el área de la salud, así como de quienes operen equipos de rayos x.</t>
  </si>
  <si>
    <t>Recolección, destrucción y disposición final de los residuos químicos, biosanitarios y demás insumos que son decomisados por las comisiones a los prestadores de servicios de salud de Bogotá, D.C.</t>
  </si>
  <si>
    <t>Aunar esfuerzos entre el Fondo Financiero Distrital de Salud y las ESE., para Mantener y mejorar el Sistema Único de Acreditación en Salud implementado en la E.S.E. y apoyo para la presentación al nuevo ciclo de acreditación ante el organismo acreditador.</t>
  </si>
  <si>
    <t>Aunar esfuerzos entre el Fondo Financiero Distrital de Salud y el Hospital Pablo VI Bosa I Nivel E.S.E., para Mantener y mejorar el Sistema Único de Acreditación en Salud implementado en la E.S.E. y apoyo para la presentación al nuevo ciclo de acreditación ante el organismo acreditador.</t>
  </si>
  <si>
    <t>Aunar esfuerzos para Mantener y mejorar el Sistema Único de Acreditación en Salud implementado en el Hospital Nazareth E.S.E. y apoyo para la presentación al nuevo ciclo de acreditación ante el organismo.</t>
  </si>
  <si>
    <t>Aunar esfuerzos técnicos, tecnológicos y administrativos a fin de promover el mejoramiento ambiental en la red publica de Hospitales del Distrito Capital – Proyecto Hospitales Verdes y fortalecer el ambiente físico de la Secretaría Distrital de Salud – Sede Administrativa, en el marco de la implementación del Sistema Integrado de Gestión y Acreditación a través del Programa de Renaturalización del Jardín Botánico de Bogotá.</t>
  </si>
  <si>
    <t>Prestar servicios profesionales en la ejecución de actividades encaminadas a verificar el cumplimiento y brindar asistencia técnica sobre el Sistema Unico de Habilitación, el sistema de información y/o atender las quejas presentadas por los usuarios y/o realizar visitas de control y /o realizar actividades extramurales para la verificación de ambulancias, a los prestadores de servicios de salud y/o el proceso administrativo posterior a la visita. (MEDICO VERIFICADOR)</t>
  </si>
  <si>
    <t>Prestar servicios profesionales en la ejecución de actividades encaminadas a verificar el cumplimiento y brindar asistencia técnica sobre el Sistema Unico de Habilitación, el sistema de información y/o atender las quejas presentadas por los usuarios y/o realizar visitas de control y /o realizar actividades extramurales para la verificación de ambulancas, a los prestadores de servicios de salud y/o el proceso administrativo posterior a la visita. (MEDICO VERIFICADOR)</t>
  </si>
  <si>
    <t>Prestar servicios profesionales en la ejecución de actividades encaminadas a verificar el cumplimiento y brindar asistencia técnica  sobre el Sistema Unico de Habilitación, el sistema de información y/o atender las quejas presentadas por los usuarios y/o realizar visitas de control y /o realizar actividades extramurales para la verificación de ambulancas, a los prestadores de servicios de salud y/o el proceso administrativo posterior a la visita. (MEDICO VERIFICADOR)</t>
  </si>
  <si>
    <t xml:space="preserve">Prestar Servicios Profesionales en la ejecución de actividades encaminadas a verificar el cumplimiento y brindar  asistencia técnica sobre el Sistema Único de Habilitación, el sistema de información y/o atender las quejas presentadas por los usuarios y/o realizar visitas de control   y/o realizar actividades extramurales para la verificación de ambulancias, a los prestadores de servicios de salud y/o el proceso administrativo  posterior a la visita”.   (ENFERMERA)
</t>
  </si>
  <si>
    <t xml:space="preserve">Prestar Servicios Profesionales en la ejecución de actividades encaminadas a verificar el cumplimiento y brindar  asistencia técnica  sobre el Sistema Único de Habilitación, el sistema de información y/o atender las quejas presentadas por los usuarios y/o realizar visitas de control   y/o realizar actividades extramurales para la verificación de ambulancias, a los prestadores de servicios de salud y/o el proceso administrativo  posterior a la visita”.   (ENFERMERA)
</t>
  </si>
  <si>
    <t xml:space="preserve">Prestar Servicios Profesionales en la ejecución de actividades encaminadas a verificar el cumplimiento y brindar  asistencia técnica sobre el Sistema Único de Habilitación, el sistema de información y/o atender las quejas presentadas por los usuarios y/o realizar visitas de control y/o realizar actividades extramurales para la verificación de ambulancias, a los prestadores de servicios de salud y/o el proceso administrativo  posterior a la visita”.   (ENFERMERA)
</t>
  </si>
  <si>
    <t xml:space="preserve">Prestar servicios profesionales enfocados al Análisis, seguimiento y retroalimentación de las quejas allegadas a laDirección de Calidad de Servicios de Salud –  Subdirección Inspección, Vigilancia y Control de Servicios de Salud  (SÍGEME) 
</t>
  </si>
  <si>
    <t xml:space="preserve">Prestar servicios profesionales enfocados al Análisis, seguimiento y retroalimentación de las quejas allegadas a la Dirección de Calidad de Servicios de Salud –  Subdirección Inspección, Vigilancia y Control de Servicios de Salud  (SÍGEME) 
</t>
  </si>
  <si>
    <t xml:space="preserve">Prestar Servicios Profesionales en la ejecución de actividades encaminadas a verificar el cumplimiento y brindar  asistencia técnica sobre el Sistema Único de Habilitación, el sistema de información y/o atender las quejas presentadas por los usuarios y/o realizar visitas de control  y/o realizar actividades extramurales para la verificación de ambulancias, a los prestadores de servicios de salud y/o el proceso administrativo  posterior a la visita”.   (ODONTÓLOGO)
</t>
  </si>
  <si>
    <t xml:space="preserve">Prestar Servicios Profesionales en la ejecución de actividades encaminadas a verificar el cumplimiento y brindar asistencia técnica sobre el Sistema Único de Habilitación, el sistema de información y/o atender las quejas presentadas por los usuarios y/o realizar visitas de control  y/o realizar actividades extramurales para la verificación de ambulancias, a los prestadores de servicios de salud y/o el proceso administrativo  posterior a la visita”.   (ODONTÓLOGO)
</t>
  </si>
  <si>
    <t xml:space="preserve">Prestar servicios profesionales en el desarrollo de las actividades operativas del proceso de verificación de las condiciones del Sistema Único de Habilitación (inscripción, novedades, habilitación) </t>
  </si>
  <si>
    <t>Prestar servicios profesionales en el desarrollo de actividades de licenciamiento de salud ocupacional de personas naturales y jurídicas y  de tipo administrativo adelantadas en la Dirección de Calidad de Servicios de Salud –  Subdirección Inspección, Vigilancia y Control de Servicios de Salud   (ODONTOLOGA)</t>
  </si>
  <si>
    <t>Prestar servicios profesionales en el desarrollo de actividades de licenciamiento de salud ocupacional de personas naturales y jurídicas y  de tipo administrativo adelantadas en la Dirección de Calidad de Servicios de Salud –  Subdirección Inspección, Vigilancia y Control de Servicios de Salud.    (ODONTOLOGA)</t>
  </si>
  <si>
    <t>Prestar servicios profesionales en el desarrollo de las actividades de tipo administrativo adelantadas en la Dirección de Calidad de Servicios de Salud –  Subdirección Inspección, Vigilancia y Control de Servicios de Salud, así como apoyar el proceso de Salud Ocupacional</t>
  </si>
  <si>
    <t xml:space="preserve">Prestar servicios como tecnólogo que apoye las actividades de tipo logístico y administrativo adelantadas en la Dirección de Desarrollo de Calidad de Servicios de Salud – Subdirección Inspección, Vigilancia y Control de Servicios de Salud. </t>
  </si>
  <si>
    <t xml:space="preserve">Prestar Servicios Profesionales en la ejecución de actividades encaminadas a verificar el cumplimiento y brindar  asistencia técnica  sobre el Sistema Único de Habilitación, el sistema de información y/o atender las quejas presentadas por los usuarios y/o realizar visitas de control  y/o realizar actividades extramurales para la verificación de ambulancias, a los prestadores de servicios de salud y/o el proceso administrativo  posterior a la visita”.   (BACTERIOLOGO)
</t>
  </si>
  <si>
    <t xml:space="preserve">Prestar Servicios Profesionales en la ejecución de actividades encaminadas a verificar el cumplimiento y brindar  asistencia técnica sobre el Sistema Único de Habilitación, el sistema de información y/o atender las quejas presentadas por los usuarios y/o realizar visitas de control  y/o realizar actividades extramurales para la verificación de ambulancias, a los prestadores de servicios de salud y/o el proceso administrativo  posterior a la visita”.   (BACTERIOLOGO)
</t>
  </si>
  <si>
    <t xml:space="preserve">Prestar Servicios Profesionales en la ejecución de actividades encaminadas a verificar el cumplimiento y brindar  asistencia técnica sobre el Sistema Único de Habilitación, el sistema de información y/o atender las quejas presentadas por los usuarios y/o realizar visitas de control   y/o realizar actividades extramurales para la verificación de ambulancias, a los prestadores de servicios de salud y/o el proceso administrativo  posterior a la visita”.   (QUÍMICO FARMACÉUTICO)
</t>
  </si>
  <si>
    <t xml:space="preserve">Prestar Servicios Profesionales en la ejecución de actividades encaminadas a verificar el cumplimiento y brindar asistencia técnica sobre el Sistema Único de Habilitación, el sistema de información y/o atender las quejas presentadas por los usuarios y/o realizar visitas de control   y/o realizar actividades extramurales para la verificación de ambulancias, a los prestadores de servicios de salud y/o el proceso administrativo  posterior a la visita”.   (QUÍMICO FARMACÉUTICO)
</t>
  </si>
  <si>
    <t xml:space="preserve">Prestar Servicios Profesionales en la ejecución de actividades encaminadas a verificar el cumplimiento y brindar  asistencia técnica sobre el Sistema Único de Habilitación, el sistema de información y/o atender las quejas presentadas por los usuarios y/o realizar visitas de control  y/o realizar actividades extramurales para la verificación de ambulancias, a los prestadores de servicios de salud y/o el proceso administrativo  posterior a la visita”.   (QUÍMICO FARMACEUTICO)
</t>
  </si>
  <si>
    <t>Prestar Servicios Profesionales en la ejecución de actividades encaminadas a verificar el cumplimiento y brindar  asistencia técnica  sobre el Sistema Único de Habilitación, el sistema de información y/o atender las quejas presentadas por los usuarios y/o realizar visitas de control  y/o realizar actividades extramurales para la verificación de ambulancias, a los prestadores de servicios de salud y/o el proceso administrativo  posterior a la visita”.   (OPTOMETRA)</t>
  </si>
  <si>
    <t>Prestar Servicios Profesionales en la ejecución de actividades encaminadas a verificar el cumplimiento y brindar  asistencia técnica sobre el Sistema Único de Habilitación, el sistema de información y/o atender las quejas presentadas por los usuarios y/o realizar visitas de control  y/o realizar actividades extramurales para la verificación de ambulancias, a los prestadores de servicios de salud y/o el proceso administrativo  posterior a la visita”.   (OPTOMETRA)</t>
  </si>
  <si>
    <t xml:space="preserve">Prestar Servicios Profesionales en la ejecución de actividades encaminadas a verificar el cumplimiento y brindar  asistencia técnica sobre el Sistema Único de Habilitación, el sistema de información y/o atender las quejas presentadas por los usuarios y/o realizar visitas de control  y/o realizar actividades extramurales para la verificación de ambulancias, a los prestadores de servicios de salud y/o el proceso administrativo  posterior a la visita”.   (INGENIERO SANITARIO)
</t>
  </si>
  <si>
    <t xml:space="preserve">Prestar Servicios Profesionales en la ejecución de actividades encaminadas a verificar el cumplimiento y brindar asistencia técnica sobre el Sistema Único de Habilitación, el sistema de información y/o atender las quejas presentadas por los usuarios y/o realizar visitas de control  y/o realizar actividades extramurales para la verificación de ambulancias, a los prestadores de servicios de salud y/o el proceso administrativo  posterior a la visita”.   (INGENIERO SANITARIO)
</t>
  </si>
  <si>
    <t>Prestar servicios profesionales encaminados a asistencia técnica  sobre el manejo integral de residuos hospitalarios y la elaboración de Planes de gestión de los Prestadores de Servicios de Salud, para fortalecer el mejoramiento de la calidad de los servicios de salud ofertados en el Distrito Capital. (INGENIERO AMBIENTAL)</t>
  </si>
  <si>
    <t xml:space="preserve">Prestar Servicios Profesionales en la ejecución de actividades encaminadas a verificar el cumplimiento y brindar asistencia técnica sobre el Sistema Único de Habilitación, el sistema de información y/o atender las quejas presentadas por los usuarios y/o realizar visitas de control  y/o realizar actividades extramurales para la verificación de ambulancias, a los prestadores de servicios de salud y/o el proceso administrativo  posterior a la visita”.   (FISIOTERAPEUTA)
</t>
  </si>
  <si>
    <t xml:space="preserve">Prestar Servicios Profesionales en la ejecución de actividades encaminadas a verificar el cumplimiento y brindar  asistencia técnica sobre el Sistema Único de Habilitación, el sistema de información y/o atender las quejas presentadas por los usuarios y/o realizar visitas de control  y/o realizar actividades extramurales para la verificación de ambulancias, a los prestadores de servicios de salud y/o el proceso administrativo  posterior a la visita”.   (FISIOTERAPEUTA)
</t>
  </si>
  <si>
    <t>Prestar servicios profesionales en la ejecución de las actividades de tipo administrativo adelantadas en la Dirección de Calidad de Servicios de Salud –  Subdirección Inspección, Vigilancia y Control de Servicios de Salud</t>
  </si>
  <si>
    <t>Prestar servicios tecnológicos en el desarrollo de actividades administrativas y de soporte a los requerimientos relacionados con el sistema, la generación de informes internos y externos emanados de la Dirección de Calidad  de Servicios de Salud-Subdirección Inspección, Vigilancia y Control de Servicios de Salud.</t>
  </si>
  <si>
    <t>Prestar Servicios Profesionales en la ejecución de actividades encaminadas a verificar el cumplimiento y brindar  asistencia técnica  en el Sistema Único de Habilitación,  apoyar el proceso administrativo  posterior a la visita.  Estudiar, analizar y proyectar conceptos técnicos relacionados con la capacidad y suficiencia patrimonial de las instituciones y entidades del sector salud, sometidas a la Vigilancia y Control de la Secretaría Distrital de Salud. (CONTADOR)</t>
  </si>
  <si>
    <t>Prestar Servicios Profesionales en la ejecución de actividades encaminadas a verificar el cumplimiento y brindar asistencia técnica en el Sistema Único de Habilitación,  apoyar el proceso administrativo  posterior a la visita.  Estudiar, analizar y proyectar conceptos técnicos relacionados con la capacidad y suficiencia patrimonial de las instituciones y entidades del sector salud, sometidas a la Vigilancia y Control de la Secretaría Distrital de Salud. (CONTADOR)</t>
  </si>
  <si>
    <t>Prestar Servicios Profesionales en la ejecución de actividades encaminadas a verificar el cumplimiento y brindar  asistencia técnica en el Sistema Único de Habilitación,  apoyar el proceso administrativo  posterior a la visita.  Estudiar, analizar y proyectar conceptos técnicos relacionados con la capacidad y suficiencia patrimonial de las instituciones y entidades del sector salud, sometidas a la Vigilancia y Control de la Secretaría Distrital de Salud. (CONTADOR)</t>
  </si>
  <si>
    <t>Prestar servicios como tecnólogo que apoye las actividades de tipo logístico y administrativo adelantadas en la Dirección de Calidad de Servicios de Salud - Subdirección de Inspección, Vigilancia y Control de Servicios de Salud</t>
  </si>
  <si>
    <t>Prestar servicios profesionales de asistencia juridica en el desarrollo de los programas y proyectos bajo la responsabilidad de la Dirección de Calidad de Servicios de Salud –  Subdirección Inspección, Vigilancia y Control de Servicios de Salud</t>
  </si>
  <si>
    <t>Prestar servicos profesionales de coordinación a las actividades de instruccción y sustanciación jurídica de las investigaciones administrativas generadas como consecuencia de la violación a las normas de calidad, sanitaria, tecnológicas y científicas, por parte de los prestadores de servicios de salud ubicados en el D.C.</t>
  </si>
  <si>
    <t xml:space="preserve">Prestar Servicios Profesionales dirigidos a adelantar la instrucción y/o sustanciación jurídica de las investigaciones administrativas generadas como consecuencia de la violación a las normas vigentes que rigen  el sector salud,  por parte de los prestadores de servicios de salud en el Distrito Capital.
</t>
  </si>
  <si>
    <t>Analizar y gestionar los trámites logísticos-administrativos y el componente jurídico necesarios para garantizar la oportunidad y calidad de los procedimientos propios de las investigaciones preliminares y/o administrativas, que se adelantan  en la Dirección de Desarrollo de Servicios – Vigilancia y Control de la Oferta,  con ocasión de la violación a las normas sanitarias, tecnológicas y científicas por parte de los prestadores de servicios de salud de Bogotá D.C.</t>
  </si>
  <si>
    <t xml:space="preserve">Prestar Servicios Profesionales dirigidos a analizar, tramitar y gestionar el componente jurídico dentro de las funciones secretariales que adelante la Dirección de Desarrollo de Servicios- Vigilancia y Control de la Oferta, dentro de las investigaciones preliminares y/o administrativas, con ocasión de la violación a las normas sanitarias, tecnológicas y científicas por parte de los prestadores de servicios de salud en el D.C.
</t>
  </si>
  <si>
    <t>Administrar la secretaría jurídica de la Dirección de Calidad de Servicios de Salud –  Subdirección Inspección, Vigilancia y Control de Servicios de Salud, manteniendo el funcionmiento y la organización técnica y física de los expedientes de las investigaciones administrativas y preliminares que se adelantan por incumplimiento a las normas vigentes relacionadas con la prestación de servicios de salud.</t>
  </si>
  <si>
    <t>Prestar servicios profesionales de coordinación de las actividades de tamizaje dentro del Procedimiento de Investigaciones Administrativas en Salud  que se adelantan por presuntas fallas en la calidad de la prestación de servicios de salud. a los prestadores de servicios de salud ubicados en el D.C.</t>
  </si>
  <si>
    <t>Prestar los servicios profesionales de apoyo al proceso de tamizaje, analisis de quejas e investigaciones preliminares por presuntas fallas en la calidad de la prestación de servicios de salud, así como adelantar la instrucción y/o sustanciación jurídica de las investigaciones administrativas generadas por renuencia a suministrar información y las demas actividades relacionadas. (ABOGADO)</t>
  </si>
  <si>
    <t>Prestar los servicios profesionales de apoyo al proceso de tamizaje, analisis de quejas e investigaciones preliminares por presuntas fallas en la calidad de la prestación de servicios de salud. Respuestas a quejosos, derechos de peticion, traslados, ampliaciones de queja  y las demas actividades relacionadas. (ABOGADO)</t>
  </si>
  <si>
    <t>Prestar los servicios como profesional especializado en la revisión integral del componente técnico- cientifico dentro del contexto jurídico, de las actuaciones administrativas en salud que se adelantan por presuntas fallas en la calidad de la prestación de servicios de salud en el D.C.</t>
  </si>
  <si>
    <t>Prestar servicios como tecnólogo en  actividades relacionadas con la gestión jurídica y administrativa en los procedimientos y procesos desarrollados en la Dirección de Calidad de Servicios de Salud –  Subdirección Inspección, Vigilancia y Control de Servicios de Salud</t>
  </si>
  <si>
    <t xml:space="preserve">Elaborar los conceptos médicos de las investigaciones administrativas contra prestadores de servicios de salud por el no cumplimiento a las normas higiénico sanitarias y de calidad que rigen para el sector salud, ubicados dentro de la jurisdicción de Bogotá, Distrito Capital. </t>
  </si>
  <si>
    <t xml:space="preserve">Prestar servicios profesionales especializados en la elaboración de los conceptos Odontologicos de las investigaciones administrativas contra prestadores de servicios de salud por el no cumplimiento a las normas higiénico sanitarias y de calidad que rigen para el sector salud, ubicados dentro de la jurisdicción de Bogotá, Distrito Capital. </t>
  </si>
  <si>
    <t>Prestar servicios técnicos en la atención de los trámites logisticos-administrativos necesarios para llevar a cabo los procesos y procedimientos adelantados en la Dirección de Calidad de Servicios de Salud- Subdirección Inspección, Vigilancia y Control de Servicios de Salud</t>
  </si>
  <si>
    <t>Prestar servicios encaminados al Desarrollo de las actividades logístico-administrativas necesarias para llevar a cabo los procesos y procedimientos adelantados en la Dirección de Calidad de Servicios de Salud- Subdirección Inspección, Vigilancia y Control de Servicios de Salud.</t>
  </si>
  <si>
    <t xml:space="preserve">Prestar servicios encaminados al Desarrollo de las actividades logísticos-administrativas necesarias para llevar a cabo los procesos y procedimientos adelantados en la Dirección de Calidad de Servicios de Salud – Subdirección, Inspección  Vigilancia y Control de Servicios de Salud. </t>
  </si>
  <si>
    <t>Prestar servicios profesionales especializados dirigidos a administrar y realizar el mantenimiento del software SIREP en la Dirección de Calidad de Servicios de Salud- Subdirección Inspección, Vigilancia y Control de Servicios de Salud.</t>
  </si>
  <si>
    <t>2.5</t>
  </si>
  <si>
    <t>Prestar servicios profesionales especializados en el desarrollo de actividades de gestión, seguimiento y control a los procesos administrativos y financieros de la Dirección de Calidad de Servicios de Salud</t>
  </si>
  <si>
    <t xml:space="preserve">Brindar asistencia técnica a prestadores de servicios de salud  en el marco del programa distrital de seguridad del paciente con énfasis en  sistemas de reporte y análisis de fallas de la atención en salud.
</t>
  </si>
  <si>
    <t>Implementar estrategias para el fortalecimiento del Programa Distrital de Seguridad del Paciente, en el marco del Sistema Obligatorio de Garantía de la Calidad.</t>
  </si>
  <si>
    <t>Brindar asistencia técnica en calidad a prestadores de servicios de salud públicos y privados del Distrito Capital con énfasis en el componente del Sistema Único de Acreditación en Salud.</t>
  </si>
  <si>
    <t>Brindar asistencia técnica a las Empresas Sociales del Estado en el proceso de preparación de la acreditación y diseñar instrumentos para brindar a estas instituciones herramientas para el mejoramiento continuo de la calidad.</t>
  </si>
  <si>
    <t>Prestar servicios profesionales en el desarrollo de las actividades para fortalecer las acciones de seguimiento del programa de Tecnovigilancia en los prestadores de Servicios de Salud</t>
  </si>
  <si>
    <t xml:space="preserve">Prestar servicios profesionales en la ejecución de actividades de asistencia técnica a prestadores de servicios de salud,  en el marco del Programa Distrital de Seguridad del Paciente, para el fortalecimiento del programa de Farmacovigilancia. </t>
  </si>
  <si>
    <t>Prestar servicios profesionales en la Dirección de Calidad de Servicios de Salud, para la ejecución de actividades  relacionadas con el proceso de mejora continua de la calidad en la prestación de servicios de salud en el Distrito Capital.</t>
  </si>
  <si>
    <t>Realizar la identificación, evaluación y seguimiento de indicadores relacionados con la calidad y seguridad en la prestación de servicios de salud del Distrito Capital.</t>
  </si>
  <si>
    <t xml:space="preserve">Prestar servicios profesionales para la ejecución de actividades relacionadas con la implementación y seguimiento de hospitales verdes.
</t>
  </si>
  <si>
    <t>Prestar servicios profesionales Especializados en el desarrollo y seguimiento a las actividades interinstitucionales relacionadas con  temas de impacto ambiental a nivel de IPS.</t>
  </si>
  <si>
    <t>Brindar asistencia técnica a IPS públicas y privadas en la aplicación del componente de Auditoría para el mejoramiento de la calidad en salud del Sistema Obligatorio de Garantia de la Calidad-SOGC</t>
  </si>
  <si>
    <t>Prestar servicios profesionales especializados para el Desarrollo del Sistema Integrado de Gestión (SIG), del proyecto de inversión de la Dirección de Calidad de Servicios de Salud y actividades de seguimiento administrativo.</t>
  </si>
  <si>
    <t>Prestar servicios profesionales Especializados para acompañamiento y asistencia técnica en temas relacionados con Calidad  de la prestación de servicios de salud en IPS del Distrito Capital</t>
  </si>
  <si>
    <t>Adelantar la evaluación de la implementación o  mantenimiento del sistema obligatorio de garantia de la calidad en salud con enfasis en acreditación, en las ESE participantes del  premio Distrital</t>
  </si>
  <si>
    <t>Prestar servicios profesionales en temas Jurídicos de conocimiento de la  Oficina Asesora de Jurídica (Inspección, Vigilancia y Control).</t>
  </si>
  <si>
    <t>Prestar servicios profesionales Especializados en el desarrollo, documentación, seguimiento y sustanciación jurídica de los diferentes procesos administrativos que adelanta la Oficina Asesora de Jurídica</t>
  </si>
  <si>
    <t>Prestar servicios profesionales Especializados en temas de contratación estatal, acompañamiento de los procesos contractuales generados en las diferentes Direcciones, verificando el cumplimiento de las normas en garantía del derecho a la salud en temas relacionados con Inspección Vigilancia y Control.</t>
  </si>
  <si>
    <t>Prestar servicios como asistente para el apoyo administrativo en la Oficina Asesora de Jurídica para desarrollar las actividades de digitación, archivo y trámites relacionados con los diferentes expedientes al interior, relacionados con la obtención y/o defensa de recursos que garanticen el derecho a la salud en temas relacionados con inspección, vigilancia y control.</t>
  </si>
  <si>
    <t xml:space="preserve">Prestar los servicios profesionales especializados en la Oficina Asesora de Jurídica; para apoyar los diferentes procesos administrativos de gestión judicial relacionados con Inspección, Vigilancia y Control.
</t>
  </si>
  <si>
    <t>Prestar servicios en la Subdirección de Contratación para la gestión administrativa de los procesos contractuales con el fin de garantizar el seguimiento integral y veraz de la contratación, en las etapas precontractual, contractual y pos contractual y demás asuntos que se adelantan, en temas relacionados con Inspección, Vigilancia y Control.</t>
  </si>
  <si>
    <t>Prestación de servicios profesionales  en el desarrollo del proyecto  San Juan de Dios Hospital Universitario, y la asistencia técnica al desarrollo de la infraestructura física hospitalaria Distrital en la ejecución del Plan Maestro de Equipamientos en Salud y los proyectos de infraestructura en el  marco establecido en el Plan de Desarrollo.</t>
  </si>
  <si>
    <t xml:space="preserve">No Aplica </t>
  </si>
  <si>
    <t>DIRECTORA DE INFRAESTUCTURA Y TECNOLOGIA. 
ADRIANA PATIÑO DUQUE
Tel: 3649090 Ext 9887</t>
  </si>
  <si>
    <t>Prestación de servicios profesionales para el desarrollo del componente jurídico del proyecto "Hospital San Juan de Dios"</t>
  </si>
  <si>
    <t xml:space="preserve">Prestación de servicios tecnicos   en el desarrollo del proyecto San Juan de Dios Hospital Universitario de la Dirección de Infraestructura y tecnología,  realizando actividades de soporte administrativo.  </t>
  </si>
  <si>
    <t xml:space="preserve">Prestar servicios profesionales especializados y de asistencia técnica en  Proyectos de Inversión,  la Coordinación del proyecto Ciudad Salud y apoyar la actualización de los Diagnosticos Locales en Salud desde los criterios definidos por la Direccion  de Planeación Sectorial </t>
  </si>
  <si>
    <t>Julio Alberto Rincon Ramirez, Gestor Proyecto, Subsecretaria de Planeacion Sectorial, Tel: 3649090 Ext: 9683    
Correo: JARincon@saludcapital.gov.co</t>
  </si>
  <si>
    <t>72130000</t>
  </si>
  <si>
    <t>Adecuacion y dotacion servicio de urgencias  - hospital bosa II nivel E.S.E</t>
  </si>
  <si>
    <t xml:space="preserve">Adriana Lucia Patiño Duque Directora de Infraestrucutura y Tecnologia Secretaría Distrital de Salud de Bogotá D.C. </t>
  </si>
  <si>
    <t>Ejecución de las obras de adecuación para los edificios del Hospital Santa Clara servicios especializados.</t>
  </si>
  <si>
    <t>Licitación Pública</t>
  </si>
  <si>
    <t>Admimistración Central - Aporte Ordinario -Recursos del Credito</t>
  </si>
  <si>
    <t>81100000</t>
  </si>
  <si>
    <t>Interventoría Técnica, Administrativa, Financiera y Ambienta para la ejecución de las obras de adecuación para los edificios del Conjunto Hospitalario San Juan de Dios- Hospital Santa Clara</t>
  </si>
  <si>
    <t>Construcción y Dotación  de Centro de Rehabilitacion la Mexicana</t>
  </si>
  <si>
    <t>Interventoría Técnica, Administrativa, Financiera y Ambiental de la  Construcción y Dotación  de Centro de Rehabilitacion la Mexicana.</t>
  </si>
  <si>
    <t>Actualización de estudios y diseños para el proyecto "Construcción y dotación UPA 68 Britalia"</t>
  </si>
  <si>
    <t>Construcción y dotación UPA 68 Britalia</t>
  </si>
  <si>
    <t>Interventoría Técnica, Administrativa, Financiera y Ambiental para la Construcción y dotación UPA 68 Britalia</t>
  </si>
  <si>
    <t>Ejecución de las obras complementarias del proyecto de reforzamiento y ampliación del Hospital Occidente de Kennedy III Nivel - Etapa I</t>
  </si>
  <si>
    <t>Interventoría Técnica, Administrativa, Financiera, Jurídica y Ambiental a la ejecución de las obras complementarias del proyecto de reforzamiento y ampliación del Hospital Occidente de Kennedy III Nivel - Etapa I hasta la culminación de la misma.</t>
  </si>
  <si>
    <t xml:space="preserve"> "Interventoría Técnica, Administrativa, Financiera y Ambiental para la Terminación de la Construcción del Hospital El Tintal II Nivel de Atención"</t>
  </si>
  <si>
    <t xml:space="preserve"> "Terminación de la Construcción del Hospital El Tintal II Nivel de Atención"</t>
  </si>
  <si>
    <t>Estudios y diseños para la delimitacion del proyecto de contruccion y dotacion de la unidad especializada Oncologica</t>
  </si>
  <si>
    <t>Interventoría Técnica, Administrativa, Financiera y Ambiental para los Estudios y diseños para la delimitacion del proyecto de contruccion y dotacion de la unidad especializada Oncologica</t>
  </si>
  <si>
    <t>Adecuacion y dotacion servicio de urgencias  - hospital la victoria III nivel E.S.E</t>
  </si>
  <si>
    <t>Obras de Fortalecimiento Instituto Materno Infantil</t>
  </si>
  <si>
    <t>Interventoría Técnica, Administrativa, Financiera y Ambiental de las obras Fortalecimiento Instituto Materno Infantil</t>
  </si>
  <si>
    <t>Adaptación y adecuación del Hospital Meissen II nivel E.S.E a los estandares de habilitacion de la resolucion 1441 del 2013 del Ministerio de Salud y la Proteccion Social.</t>
  </si>
  <si>
    <t>Interventoría Técnica, Administrativa, Financiera y Ambiental al contrato de adaptación y adecuación del Hospital Meissen II nivel E.S.E a los estandares de habilitacion de la resolucion 1441 del 2013 del Ministerio de Salud y la Proteccion Social.</t>
  </si>
  <si>
    <t>Elaboracion de estudios y diseños del sistema de aire acondicionado y ventilacion mecanica, sistema electrico y gases medicinales, para la terminacion del nuevo edificio del Hospital Meissen II nivel E.S.E.</t>
  </si>
  <si>
    <t>Interventoría Técnica, Administrativa, Financiera y Ambiental para la  Elaboracion de estudios y diseños del sistema de aire acondicionado y ventilacion mecanica, sistema electrico y gases medicinales, para la terminacion del nuevo edificio del Hospital Meissen II nivel E.S.E.</t>
  </si>
  <si>
    <t>Aunar esfuerzos para desarrollar y ejecutar las acciones necesarias para los Estudios Diseños, Licencias y construcción para el proyecto "Construccion reubicacion Upa San Bernardino"</t>
  </si>
  <si>
    <t>Construcción, terminacion y operación de la unidad primaria de atención upa antonio nariño</t>
  </si>
  <si>
    <t>Interventorías Técnicas, Administrativas, Financieras y Ambientales para la terminación de la UPA Antonio Nariño</t>
  </si>
  <si>
    <t>Sustitución de Pasivos Exigibles constituidos 2013 de la adicion al contrato 0552-2012. Interventoría Técnica, Administrativa, Financiera y Ambiental para la  Construcción UPA ANTONIO NARIÑO  y reforzamiento estructural y amplizacion  CAMI PABLOVI BOSA</t>
  </si>
  <si>
    <t>Sustitución de Pasivos Exigibles constituidos 2013 para la adicion al contrato de obra No 1697-2011. Construcción de la Unidad Primaria de Atención UPA Antonio Nariño.</t>
  </si>
  <si>
    <t>Adecuacion y dotacion servicio de urgencias  - hospital san blas II nivel E.S.E</t>
  </si>
  <si>
    <t>Construcción, terminacion y operación de la unidad primaria de atención upa libertadores</t>
  </si>
  <si>
    <t>Interventorías Técnicas, Administrativas, Financieras y Ambientales para la terminación de la UPA Libertadores.</t>
  </si>
  <si>
    <t>Sustitución de Pasivos Exigibles constituidos 2013 para el contrato CT.1387/2010 INTERVENTORIAS TECNICAS ADMINISTRATIV        FINANCIERAS Y AMBIENTALES PARA LA CONSTRUCCION DE LA UPA LIBERTADORES</t>
  </si>
  <si>
    <t xml:space="preserve">Sustitución de Pasivos Exigibles constituidos 2013 para la adicion al contrato 1698/2011 Construccion de la unidad primaria de Atencion - UPA Los LibertadoresSustitución. </t>
  </si>
  <si>
    <t>Elaboración de diseños y estudios técnicos, urbanos generales y especiales, consecución de licencias y demás permisos requeridos para el "Reforzamiento estructural, reordenamiento físico y funcional y ampliación Hospital Santa Clara III nivel de atención ESE"</t>
  </si>
  <si>
    <t>Recursos Administrados - Cuenta Maestra de régimen subsidiado - Aporte Ordinario -Recursos del Credito</t>
  </si>
  <si>
    <t>Interventoría Técnica, Administrativa, Financiera y Ambiental para la elaboración de diseños y estudios técnico, urbanos generales y especiales, consecución de licencias y demás permisos requeridos para el "Reforzamiento estructural, reordenamiento físico y funcional y ampliación Hospital Santa Clara III nivel de atención ESE"</t>
  </si>
  <si>
    <t>Sustitución de Pasivos Exigibles constituidos 2013 para el contrato 2053-2013  Contratar la interventoria técnica, administrativa y financiera para Adecuar, reparar y acondicionar, las salas de quirófano, las áreas administrativas y las zonas de atención, albergue y recreación de animales de compañía en el centro de zoonosis de la secretaria Distrital de Salud de Bogotá D.C.</t>
  </si>
  <si>
    <t>Sustitución de Pasivos Exigibles constituidos 2013 para el contrato 1805-2013 Estudios y diseños tecnicos,  para el predio denominado casa azul ubicado en la av calle 13 No 31-96</t>
  </si>
  <si>
    <t xml:space="preserve">Adicion al convenio 1870  de 2012 cuyo objeto es "Aunar esfuerzos para desarrollar y ejecutar las acciones necesarias para el mejoramiento de la infraestructura física del Hospital Simón Bolívar – Clínica Fray Bartolomé de las Casas. </t>
  </si>
  <si>
    <t>Elaboración de estudios y diseños para la reposicion de infraestructura y dotacion para la Nueva Torre del Hospital Simon Bolivar</t>
  </si>
  <si>
    <t>Interventoría Técnica, Administrativa, Financiera y Ambiental para los Estudios y diseños para la reposicion de infraestructura y dotacion para la Nueva Torre del Hospital Simon Bolivar</t>
  </si>
  <si>
    <t>Elaboración de diseños complementarios  y estudios técnicos, especiales,  y consecución de licencias y demás permisos requeridos para el "REORDENAMIENTO MEDICO ARQUITECTONICO DEL HOSPITAL EL TUNAL E.S.E. III NIVEL . AMPLIACION DE LAS UNIDADES DE CUIDADOS CRITICOS Y URGENCIAS Y CONSTRUCCION DE LA TORRE DE CUIDADOS CRITICOS"</t>
  </si>
  <si>
    <t>Interventoría Técnica, Administrativa, Financiera y Ambiental en la Elaboración de diseños complementarios  y estudios técnicos, especiales,  y consecución de licencias y demás permisos requeridos para el "REORDENAMIENTO MEDICO ARQUITECTONICO DEL HOSPITAL EL TUNAL E.S.E. III NIVEL . AMPLIACION DE LAS UNIDADES DE CUIDADOS CRITICOS Y URGENCIAS Y CONSTRUCCION DE LA TORRE DE CUIDADOS CRITICOS"</t>
  </si>
  <si>
    <t>Adicion al convenio 2619 de 2012 cuyo objeto es Aunar esfuerzos para desarrollar y ejecutar las acciones necesarias para el Mejoramiento de la infraestructura física del Hospital Tunal - Red contra incendio</t>
  </si>
  <si>
    <t>Aunar esfuerzos para desarrollar y ejecutar las acciones necesarias para la Construccion del sistema de alarma, deteccion y extincion de incendios de las sedes del Hospital Tunjuelito Segundo Nivel</t>
  </si>
  <si>
    <t>Mejoramiento de la infraestructura física de la UPA Codito</t>
  </si>
  <si>
    <t>Reforzamiento estructural, reordenamiento físico y funcional y ampliación Hospital Santa Clara III nivel de atención ESE</t>
  </si>
  <si>
    <r>
      <t xml:space="preserve">Interventoría Técnica, Administrativa, Financiera y Ambiental </t>
    </r>
    <r>
      <rPr>
        <b/>
        <sz val="14"/>
        <color indexed="17"/>
        <rFont val="Calibri"/>
        <family val="2"/>
      </rPr>
      <t xml:space="preserve">del </t>
    </r>
    <r>
      <rPr>
        <sz val="14"/>
        <color indexed="8"/>
        <rFont val="Calibri"/>
        <family val="2"/>
      </rPr>
      <t>Mejoramiento de la infraestructura física de la UPA Codito</t>
    </r>
  </si>
  <si>
    <t>Elaboración de diseños y estudios técnicos, urbanos generales y especiales, consecución de licencias y demás permisos requeridos par para la  construcción del CAMI Danubio - Hospital de Usme - I nivel E.S.E</t>
  </si>
  <si>
    <t>Interventoría Técnica, Administrativa, Financiera y Ambiental para la  Elaboración de diseños y estudios técnicos, urbanos generales y especiales, consecución de licencias y demás permisos requeridos para la construcción del CAMI Danubio - Hospital de Usme - I nivel E.S.E</t>
  </si>
  <si>
    <t>Elaboración de los estudios y diseños para  la Construccion y dotacion ciudadela salud mental para atencion a niños, niñas y adolecentes con consumo de sustancias psicoactivas - Hospital de Usme</t>
  </si>
  <si>
    <t>Interventoría Técnica, Administrativa, Financiera y Ambiental para la elaboración de los estudios y diseños para  la Construccion y dotacion ciudadela salud mental para atencion a niños, niñas y adolecentes con consumo de sustancias psicoactivas - Hospital de Usme</t>
  </si>
  <si>
    <t xml:space="preserve">ADECUACION Y DOTACION  SERVICIOS DE URGENCIAS 18 HOSPITALES Y SERVICIOS ESPECIALIDOS Y UCI EN LOS 22 HOSPITALES DE LA RED </t>
  </si>
  <si>
    <t>Interventoría Técnica, Administrativa, Financiera y Ambiental para la adecuación y dotacion del servicio de urgencias  Red Hospitalaria del Distrito capital.</t>
  </si>
  <si>
    <t>Suministro, instalación, puesta en funcionamiento y servicio postventa para la dotación hospitalaria requerida para el Hospital deHospital Occidente de Kennedy.</t>
  </si>
  <si>
    <t>Compra venta, adaptacion fisica, instalacion, capacitacion, puesta en funcionamiento, prueba de operación y servicio postventa de un resonador magnético nuclear dentro en el marco del proyecto denominado "ampliación y reforzamiento del Hospital Occidente de Kennedy"</t>
  </si>
  <si>
    <t>Adquisicion de vehiculos por reposición del equipo automotor del equipo directivo de la Secretaria Distrital de Salud de Bogotá.</t>
  </si>
  <si>
    <t>Construccion, adecuacion, dotacion, centro Zoonosis fase 2</t>
  </si>
  <si>
    <t>Interventoría Técnica, Administrativa, Financiera y Ambiental a Adecuacion y Dotacion de la Sede Administrativa de la SDS y Zoonosis.</t>
  </si>
  <si>
    <t>Dotación de puestos de trabajo y mobiliario para la Sede Administrativa - Asdingo del Hospital del Sur</t>
  </si>
  <si>
    <t>Adquisición de dotación para reposición servicios de imágenes diagnosticas, unidades de cuidados intensivos e intemedios, neonatal, pediatrico y adultos y cirugía cardiovascular</t>
  </si>
  <si>
    <t>Suministro, instalación, capacitación y puesta en funcionamiento y servicio posventa  de la  dotación hospitalaria para Hospital el Tintal - Kennedy</t>
  </si>
  <si>
    <t>Suministro, instalación, capacitación y puesta en funcionamiento y servicio posventa  de la  dotación hospitalaria para las UPA Libertadores</t>
  </si>
  <si>
    <t xml:space="preserve">Suministro, instalación, capacitación y puesta en funcionamiento y servicio posventa  de la  dotación hospitalaria para las UPA Antonio Nariño </t>
  </si>
  <si>
    <t>Suministro e instalación de Dotación hospitalaria para  el reemplazo de equipos e instrumental para las sedes hospitalarias de la Red Publica del Distrito Capital - CONTROL ESPECIAL</t>
  </si>
  <si>
    <t>Suministro e instalación de Dotación hospitalaria para  el reemplazo de equipos e instrumental para las sedes hospitalarias de la Red Publica del Distrito Capital</t>
  </si>
  <si>
    <t>Suministro dotación hospitalaria para el mejoramiento de los servicios de salud oral en las ESE del Distrito Capital</t>
  </si>
  <si>
    <t>Compraventa, adecuación fisica, instalación, capacitación, puesta en funcionamiento y servicio postventa de adquisicion de equipos incluidos en el proyecto "FORTALECIMIENTO DE LOS SERVICIOS DE CUIDADO CRÍTICO Y CIRUGÍA COMPLEJA"</t>
  </si>
  <si>
    <t>25100000</t>
  </si>
  <si>
    <t>Suministro de unidades móviles para el fortalecimiento de la atención primaria en salud, de la estrategia CAMAD y Zoonosis, operadas por las ESEs del Distrito Capital</t>
  </si>
  <si>
    <t>Prestar  servicios profesionales a la Dirección de Desarrollo de Servicios- Infraestructura para llevar a cabo  el planeamiento, gestión, seguimiento y  control de la ejecución de los recursos de los  proyectos de infraestructura que maneja la Secretaria Distrital de Salud, y de aquellos provenientes de créditos con Banca Multilateral, acorde con las normas vigentes, los lineamientos del Distrito y los procedimientos establecidos en la Entidad.</t>
  </si>
  <si>
    <t xml:space="preserve">Prestar servicios profesionales a la Dirección de Desarrollo de Servicios de Salud - Infraestructura en el acompañamiento jurídico a los procesos de formulación, planeamiento, seguimiento, gestión  e implementación de los proyectos de infraestructura hospitalaria que se desarrollen bajo la supervisión de la Secretaria Distrital de Salud, propendiendo por el cumplimiento de lo establecido en el Plan de Desarrollo y una ágil e idónea implementación. </t>
  </si>
  <si>
    <t>Prestar  servicios profesionales a la Dirección de Desarrollo de Servicios en la  gestión de permisos y autorizaciones, asi como en la  formulación, planeamiento, gestión e implementación de  instrumentos urbanísticos que requieran los proyectos de infraestructura hospitalaria que se desarrollen bajo la supervisión de la Secretaria Distrital de Salud,   propendiendo por el cumplimiento de lo establecido en el Plan de Desarrollo  y una ágil e idónea implementación de los mismos.</t>
  </si>
  <si>
    <t xml:space="preserve"> Prestar servicios profesionales a la Dirección de Desarrollo de Servicios- Infraestructura para llevar a cabo el planeamiento, gestión, seguimiento y control del componente de dotación de equipo biomédico de los proyectos de infraestructura hospitalaria que se desarrollen bajo la supervisión de la Secretaria Distrital de Salud, propendiendo por el cumplimiento de lo establecido en el Plan de Desarrollo y una ágil e idónea implementación.</t>
  </si>
  <si>
    <t>Prestar los servicios profesionales a la Dirección de Desarrollo de Servicios- Infraestructura para llevar a cabo el planeamiento, gestión, seguimiento y control de los proyectos de infraestructura hospitalaria que se desarrollen bajo la supervisión de la Secretaria Distrital de Salud, propendiendo por el cumplimiento de lo establecido en el Plan de Desarrollo y una ágil e idónea implementación.</t>
  </si>
  <si>
    <t>Prestar  servicios profesionales a la Dirección de Desarrollo de Servicios- Infraestructura para llevar a cabo el planeamiento, gestión, seguimiento y control del componente de dotación de equipo biomédico de los proyectos de infraestructura hospitalaria que se desarrollen bajo la supervisión de la Secretaria Distrital de Salud, propendiendo por el cumplimiento de lo establecido en el Plan de Desarrollo y una ágil e idónea implementación.</t>
  </si>
  <si>
    <t>Prestar servicios profesionales  a la Dirección de Desarrollo de Servicios- Infraestructura  en la actualización y manejo  del sistema de información geográfica y  gestón del suelo para el Plan Maestro de Equipamiento en salud, acorde con las normas vigentes, los lineamientos del Distrito, los procedimientos establecidos en la Entidad, y  propendiendo por el cumplimiento de lo establecido en el Plan de Desarrollo.</t>
  </si>
  <si>
    <t>Prestar servicios profesionales a la Dirección de Desarrollo de Servicios- Infraestructura para llevar a cabo  el acompañamiento técnico  en los componentes de formulación y control de costos, asi como en el seguimiento a ejecución física de los proyectos de infraestructura hospitalaria,  que se desarrollen bajo la supervisión de la Secretaria Distrital de Salud, propendiendo por el cumplimiento de lo establecido en el Plan de Desarrollo y una ágil e idónea implementación.</t>
  </si>
  <si>
    <t>Prestar servicios Profesionales a la Dirección de Desarrollo de Servicios- Infraestructura brindando soporte administrativo para la gestión de los asuntos relacionados con el desarrollo de la infraestructura hospitalaria, con énfasis en el manejo de las bases de datos y aplicativos relacionados con el seguimiento a  los proyectos de infraestructura física, acorde con las normas vigentes, los lineamientos del Distrito y los procedimientos establecidos en la Entidad.</t>
  </si>
  <si>
    <t>Asistir a la Dirección de Desarrollo de Servicios- Infraestructura brindando soporte administrativo para la gestión de los asuntos relacionados con el desarrollo de la infraestructura hospitalaria y el saneamiento patrimonial acorde con las normas vigentes, los lineamientos del Distrito y los procedimientos establecidos en la Entidad.</t>
  </si>
  <si>
    <t>Asistir a la Dirección de Desarrollo de Servicios- Infraestructura brindando soporte administrativo para la gestión de los asuntos relacionados con el desarrollo de la infraestructura hospitalaria, con énfasis en el manejo y control del proceso de control documental y de archivo, acorde con la normatividad vigente señalada por el Archivo General de la Nación, los lineamientos del Distrito y los procedimientos establecidos en la Entidad.</t>
  </si>
  <si>
    <t>Asistir a la Dirección de Desarrollo de Servicios- Infraestructura brindando soporte administrativo para la gestión de los asuntos relacionados con el desarrollo de la infraestructura hospitalaria, con énfasis en el apoyo a los profesionales en su gestión y atendiendo los requerimientos de información de los usuarios internos y externos de la entidad, acorde con las normas vigentes,  los lineamientos del Distrito y los procedimientos establecidos en la Entidad.</t>
  </si>
  <si>
    <t>Prestar los servicios profesionales a la Dirección de Desarrollo de Servicios- Infraestructura para llevar a cabo  el acompañamiento técnico en la formulación,  planeamiento, seguimiento y control de los proyectos de infraestructura hospitalaria que se desarrollen bajo la supervisión de la Secretaria Distrital de Salud, propendiendo por el cumplimiento de lo establecido en el Plan de Desarrollo y una ágil e idónea implementación.</t>
  </si>
  <si>
    <t xml:space="preserve">Prestar servicios profesionales independientes en el desarrollo de actividades de supervisión técnica de obra e interventoría de la Infraestructura Física Hospitalaria de los hospitales adscritos a la Secretaría Distrital de Salud, en ejecución del Plan Maestro de Equipamientos en Salud, Plan bienal de Inversión  y los proyectos de infraestructura dentro del marco del Plan de Desarrollo Bogotá Humana. </t>
  </si>
  <si>
    <t xml:space="preserve">  Prestar los servicios profesionales apoyando el proceso de sostenibilidad del sistema contable de los estados financieros del FFDS y la SDS en lo relacionado con las actividades contables correspondientes a Infraestructura de la entidad y de los hospitales,  realizando análisis, seguimiento y registro de la información contable y presentando los informes de diagnóstico y gestión internos y externos que se requieran, conciliaciones y ajustes correspondientes. </t>
  </si>
  <si>
    <t>Prestar servicios profesionales   para asesorar a la Dirección de Desarrollo de Servicios de Salud - infraestructura en la consolidación, acompañamiento  y seguimiento de  respuestas a requerimientos procedentes de entes de control externos e internos,  asi como a los Planes e instrumentos que se desprendan de los procesos de mejoramiento continuo, acorde con las normas vigentes,  los lineamientos del Distrito y los procedimientos establecidos en la Entidad.</t>
  </si>
  <si>
    <t>Prestar servicios  a la  Desarrollo de Servicios- Infraestructura brindando soporte administrativo para la gestión de los asuntos relacionados con el desarrollo de la infraestructura hospitalaria,   con énfasis en la gestión y control documental, acorde con las normas vigentes,  los lineamientos del Distrito y los procedimientos establecidos en la Entidad.</t>
  </si>
  <si>
    <t>Prestar los servicios profesionales a la Dirección de Desarrollo de Servicios- Infraestructura para llevar a cabo el planeamiento, gestión, seguimiento y control del componente de dotación de equipo biomédico de los proyectos de infraestructura hospitalaria que se desarrollen bajo la supervisión de la Secretaria Distrital de Salud, propendiendo por el cumplimiento de lo establecido en el Plan de Desarrollo y una ágil e idónea implementación.</t>
  </si>
  <si>
    <t xml:space="preserve">Prestar  servicios profesionales al grupo de Infraestructura  en el acompañamiento a la formulación, predimensionamiento y gestión de  los proyectos de infraestructura hospitalaria que se desarrollen bajo la supervisión de la Secretaria Distrital de Salud   particularmente en sus componentes de diseño, propendiendo por el cumplimiento de lo establecido en el Plan de Desarrollo y una ágil e idónea implementación.
</t>
  </si>
  <si>
    <t>Prestar servicios profesionales al grupo de Infraestructura en asuntos relacionados con la formulación, planeamiento, aplicación, gestión e implementación del Plan Maestro de Equipamientos en salud, así como de los instrumentos urbanísticos que requieran los proyectos de infraestructura hospitalaria que se desarrollen bajo la supervisión de la Secretaria Distrital de Salud,   propendiendo por el cumplimiento de lo establecido en el Plan de Desarrollo y en el cumplimiento de los requisitos establecidos en las normas técnicas de calidad para la gestión pública (NTCGP) y en  los lineamientos de los procesos del Sistema Integrado de Gestión de Calidad.</t>
  </si>
  <si>
    <t>Prestar servicios profesionales a la Dirección de Desarrollo de Servicios- Infraestructura para llevar a cabo el planeamiento, gestión, seguimiento y control de los proyectos de infraestructura hospitalaria que se desarrollen bajo la supervisión de la Secretaria Distrital de Salud, propendiendo por el cumplimiento de lo establecido en el Plan de Desarrollo y una ágil e idónea implementación.</t>
  </si>
  <si>
    <t>Prestar servicios profesionales especializados en lo relacionado con el seguimiento y control de los sistemas de automatización, seguridad, sistemas de información, control y gestión de mantenimiento, de las instalaciones de la Entidad y los equipos que se operan,  supervisan y controlan desde el Centro de Seguridad y Control de la sede administrativa de la Secretaría Distrital de Salud.</t>
  </si>
  <si>
    <t>Prestar los servicios profesionales apoyando el proceso de sostenibilidad del sistema contable de los estados financieros del FFDS y la SDS en lo relacionado con las actividades contables correspondientes a Infraestructura de la entidad y de los hospitales,  realizando análisis, seguimiento y registro de la información contable y presentando los informes de diagnóstico y gestión internos y externos que se requieran, conciliaciones y ajustes correspondientes.</t>
  </si>
  <si>
    <t xml:space="preserve"> Prestar  servicios profesionales a la Dirección de Desarrollo de Servicios- Infraestructura para llevar a cabo el planeamiento, gestión, seguimiento y control del componente de dotación de equipo biomédico de los proyectos de infraestructura hospitalaria que se desarrollen bajo la supervisión de la Secretaria Distrital de Salud, propendiendo por el cumplimiento de lo establecido en el Plan de Desarrollo y una ágil e idónea implementación.</t>
  </si>
  <si>
    <t>Prestar  servicios profesionales a la Dirección de Desarrollo de Servicios- Infraestructura para llevar a cabo el planeamiento, gestión, seguimiento y control del componente de dotación de equipo biomédico de los proyectos de infraestructura hospitalaria que se desarrollen bajo la supervisión de la Secretaria Distrital de Salud, propendiendo por el cumplimiento de lo establecido en el Plan de Desarrollo y una ágil e idónea implementación</t>
  </si>
  <si>
    <t>Prestar servicios profesionales especializados a la dirección de desarrollo de servicios de salud – infraestructura, en la supervisión, seguimiento, gestión y control de los proyectos de infraestructura física y dotación</t>
  </si>
  <si>
    <t>Prestar  servicios profesionales a la Dirección de  Desarrollo de servicios de Salud- Infraestructura  en la  formulación, planeamiento, gestión, seguimiento técnico y revisión de los proyectos de infraestructura hospitalaria que se desarrollen bajo la supervisión de la Secretaria Distrital de Salud   particularmente en sus componentes de diseño arquitectónico, propendiendo por el cumplimiento de lo establecido en el Plan de Desarrollo y una ágil e idónea implementación</t>
  </si>
  <si>
    <t>Prestar servicios profesionales especializados en arquitectura, realizando labores de diseño en oficina abierta en las instalaciones de la Secretaría Distrital de Salud y supervisión técnica producto de procesos de contratación.</t>
  </si>
  <si>
    <t>Prestar los servicios profesionales en el diseño de redes eléctricas y de voz y datos para las instalaciones de la Secretaría Distrital de Salud</t>
  </si>
  <si>
    <t>Apoyar al grupo de infraestructura en la consolidación, actualización y archivo documental en las bases de datos de los aplicativos institucionales al sistema de información de gestión documental requeridos en la gestión de los proyectos de inversión en cumplimiento de las metas del proyecto 880.</t>
  </si>
  <si>
    <t>Prestar servicios profesionales al Grupo de Infraestructura en la formulación, planeamiento, gestión, seguimiento técnico y revisión de los proyectos de infraestructura hospitalaria que se desarrollen bajo la supervisión de la Secretaria Distrital de Salud particularmente en sus componentes de diseño arquitectónico, propendiendo por el cumplimiento de lo establecido en el Plan de Desarrollo y una ágil e idónea implementación.</t>
  </si>
  <si>
    <t>Prestar servicios profesionales al Grupo de Infraestructura en el acompañamiento jurídico mediante el seguimiento y la ejecución de los proyectos de inversión hospitalaria y a los proyectos que se desarrollen bajo la supervisión de la Secretaria Distrital de Salud, propendiendo por el cumplimiento de lo establecido en el Plan de Desarrollo</t>
  </si>
  <si>
    <t>Prestar los servicios profesionales al grupo de Infraestructura en el componente electrico para llevar a cabo el planeamiento, gestión, seguimiento y control de los proyectos de Infraestructura hospitalaria que se desarrollen bajo la supervisión de la Secretaria Distrital de Salud</t>
  </si>
  <si>
    <t>Prestar servicios profesionales en calidad de ingeniero civil al grupo de Infraestructura para llevar a cabo  el acompañamiento técnico en la formulación,  planeamiento, seguimiento y control de los proyectos de infraestructura hospitalaria que se desarrollen bajo la supervisión de la Secretaria Distrital de Salud, propendiendo por el cumplimiento de lo establecido en el plan de desarrollo y una ágil e indónea  implementación.</t>
  </si>
  <si>
    <t>Prestar  servicios profesionales a la Secretaría Distrital de Salud en la planeación, gestión, coordinacion, seguimiento y control de los  asuntos relacionados con el desarrollo de los proyectos de infraestructura hospitalaria para el Distrito Capital, apoyando el fortalecimiento de la gestión Distrital dentro del marco establecido en el Plan de Desarrollo.</t>
  </si>
  <si>
    <t>Prestar servicios profesionales a la Direccion de Infraestructura y Tecnologia, en los proyectos de mejoramiento de la planta física de los servicios de Urgencias de la Red Pública Hospitalaria.</t>
  </si>
  <si>
    <t>Prestar servicios profesionales a la Direccion de Infraestructura y Tecnologia, mediante la elaboracion de especificaciones tecnicas y modelos en el marco de la normatividad vigente de Arquitectura Hospitalaria y demas que le apliquen  a la Red Publica Hospitalaria.</t>
  </si>
  <si>
    <t>Prestar servicios profesionales a la Direccion de Infraestructura y Tecnologia, para el diseño, elaboracion y puesta en funcionamiento de la Central de costos de Infraestructura de la Red Hospitalaria.</t>
  </si>
  <si>
    <t>Prestar servicios profesionales especializados en el grupo de Infraestructura para llevar a cabo  el acompañamiento técnico en la formulación,  planeamiento, gestión, seguimiento, control y revisión de los proyectos de infraestructura hospitalaria que se desarrollen bajo la supervisión de la Secretaria Distrital de Salud</t>
  </si>
  <si>
    <t xml:space="preserve">Prestar  servicios profesionales a la Secretaría Distrital de Salud en los procesos  de Saneamiento Patrimonial, Adquisición y Compra de Bienes Inmuebles  de las Empresas Sociales del Estado, Secretaria Distrital de Salud y/o Fondo Financiero Distrital de Salud” </t>
  </si>
  <si>
    <t>92101902</t>
  </si>
  <si>
    <t>Prestación de servicios de salud de Atención Prehospitalaria, en unidades móviles (ambulancia básica, ambulancia medicalizada, ambulancia medicalizada neonatal, ambulancia básica de salud mental, vehiculo de equipo de comando en salud, vehículo ligero de salud mental y vehículos de respuesta rápida motocicletas y cuatrimotos), así como el recurso rural equino, con disponibilidad las 24 horas al día, para que realicen la atención de pacientes adultos o pediátricos o neonatales con patología medica y/o traumática.</t>
  </si>
  <si>
    <t>Gabriel Dario Paredes Zapata Director de Urgencias y emergencias en Salud  Secretaría Distrital de Salud de Bogotá D.C.  Correo electrónico: GDParedes@saludcapital.gov.co Teléfono 3649090</t>
  </si>
  <si>
    <t>Contratar la prestación del servicio de Interventoria Integral para la evaluación y seguimiento de las obligaciones contractuales pactadas con los operadores  del Programa Atención Prehospitalaria.</t>
  </si>
  <si>
    <t>Contratar la prestación del  servicio de salud de atención de la línea telefónica de emergencias, de la red de  Hospitales y red de emergencias distrital, área de referencia y contrarreferencia,  línea de salud mental y otras líneas de la  Dirección de Urgencias y Emergencias en Salud, como parte del Sistema de Emergencia Médicas.</t>
  </si>
  <si>
    <t xml:space="preserve">Adquirir elementos para la Dirección de Urgencias y Emergencias en Salud  con el fin de fortalecer la capacidad de respuesta del sector salud ante situaciones de emergencias y desastres que afecten el Distrito Capital. </t>
  </si>
  <si>
    <t>Luis Enrique Beleño Gutierrez  Subdirector de Gestion del Riesgo en Emergencias y Desastres  Secretaría Distrital de Salud de Bogotá D.C.  Correo electrónico: LEBeleno@saludcapital.gov.co Teléfono 3649090</t>
  </si>
  <si>
    <t>Adquisición de componentes de radiocomunicaciones y tecnologia de la información para  la migración, actualizacion y control  del  Sistema de  Radiocomunicaciones del Sistema  de Emergencias Medicas Distrital . (Tercera Fase)</t>
  </si>
  <si>
    <t xml:space="preserve">Adquisición  de tres (3) vehiculos para la  atencion de emergencias, con  el  fin de fortalecer la capacidad de respuesta  de la Dirección Urgencias y Emergencias en Salud. </t>
  </si>
  <si>
    <t>Apoyo logístico para el desarrollo de los programas de capacitación para el fortalecimiento de las competencias de los actores del Sistema de Emergencias Medicas:</t>
  </si>
  <si>
    <t xml:space="preserve">Fortalecer la capacidad de respuesta ante emergencias con multiples victimas (equipamento y logistica)  de la Dirección Urgencias y Emergencias en Salud. </t>
  </si>
  <si>
    <t>Realizar el CONGRESO  DEL SISTEMA DE EMERGENCIAS MEDICAS garantizando el apoyo logistico.</t>
  </si>
  <si>
    <t>Contratar los servicios de consultoria o cooperación para el desarrollo del nuevo modelo del operación del Programa APH</t>
  </si>
  <si>
    <t>Fortalecer los procesos de  Investigacion en el desarrollo del Sistema de Emergencias Medicas para evaluar la eficiencia del programa de APH</t>
  </si>
  <si>
    <t>Fortalecer el desarrollo informatico del Sistema de Emergencias Medicas para la interoperatividad  de los sistemas de informacion  y radiocomunicaciones de la Dirección de Urgencias y Emergencias en Salud .</t>
  </si>
  <si>
    <t>Gabriel Dario Paredes Zapata Director de Urgencias y emergencias en Salud  Secretaría Distrital de Salud de Bogotá D.C.  Correo electrónico: GDParedes@saludcapital.gov.co Teléfono 3649091</t>
  </si>
  <si>
    <t xml:space="preserve">Apoyo logístico para los eventos garantizando la autonomía de los equipos de respuesta extramurales de la Dirección Urgencias y Emergencias en Salud. </t>
  </si>
  <si>
    <t xml:space="preserve">Prestación de servicios del sistema de comunicaciones AVANTEL para fortalecer y garantizar el sistema de respuestas de urgencias, emergencias y desastres en el Distrito Capital. </t>
  </si>
  <si>
    <t xml:space="preserve">Prestación del servicio de monitoreo, seguimiento y gestión de la unidades móviles retenidas por camilla en los servicios de urgencias, mejorando la disponibilidad  del Programa Atención Prehospitalaria </t>
  </si>
  <si>
    <t>Gabriel Dario Paredes Zapata Director de Urgencias y Emergencias en Salud  Secretaría Distrital de Salud de Bogotá D.C.  Correo electrónico: GDParedes@saludcapital.gov.co Teléfono 3649090</t>
  </si>
  <si>
    <t>Liderar y realizar los trámites de respuesta a las solicitudes que ingresan a través del Sistema de Quejas y Soluciones  competencia de la Dirección de urgencias y Emergencias en Salud, así como las   acciones de mejoramiento a las que haya lugar.</t>
  </si>
  <si>
    <t xml:space="preserve">Realizar actividades que propendan por la  implementación del Sistema de Emergencias Medicas en el subsistema de Prestación del Servicios de Salud con énfasis en  el mejoramiento continuo de la Regulación de la Urgencia Medica y  procedimientos relacionados. </t>
  </si>
  <si>
    <t xml:space="preserve">Realizar y apoyar las  activtivades administrativas y financieras de la DUES relacionadas con el  proyecto de inversion 881, informes y actividades relacionadas con la etapa contractual persona natural y juridica  </t>
  </si>
  <si>
    <t>Diseñar, desarrollar, programar y reestructurar los módulos del sistema SIDCRUE  y demas sistemas de información implementados en la Dirección Urgencias y Emergencias en Salud.</t>
  </si>
  <si>
    <t xml:space="preserve">Apoyar al grupo APH en la verificacion, validacion de la informacion del SIDCRUE - ProCAD - GPS AVL,   generando  informes periodicos  relacionados con la prestacion del servicio de las ESE contratadas para la APH, asi como adelantar actividades relacionadas con las necesidades de la Direccion. </t>
  </si>
  <si>
    <t xml:space="preserve">Apoyar la administración, programación y migración  del Sistema de información de la Dirección Urgencias y Emergencias en Salud, generar reportes de ProCAD y SIDCRUE, actualizar la georeferenciación relacionada con: incidentes, móviles, bases, IPS y demás solicitudes de acuerdo a las necesidades de la Dirección. </t>
  </si>
  <si>
    <t xml:space="preserve">Realizar la gestion y monitoreo  a través del análisis de los indicadores de operación del Programa APH y  seguimiento, verificacion a las obligaciones de las etapas precontractual contractual y postcontractual  de los prestadores del servicio de atencion prehospitalaria en la DUES </t>
  </si>
  <si>
    <t xml:space="preserve">Apoyar a la sala situacional de urgencias en la normalización de bases de datos, cruce de información , y generacion de  reportes  para  el analisis  en la DUES.  </t>
  </si>
  <si>
    <t>Gabriel Dario Paredes Zapata Director de Urgencias y Emergencias en Salud  Secretaría Distrital de Salud de Bogotá D.C.  Correo electrónico: GDParedes@saludcapital.gov.co Teléfono 3649091</t>
  </si>
  <si>
    <t>Apoyar los trámites administrativos en lo referente a las actividades financieras, jurídicas y contractuales de la DUES.</t>
  </si>
  <si>
    <t>Realizar seguimiento y revision permanente a las unidades moviles del programa APH, en cuanto a  tipologia, seguimiento a novedades de incidentes y accidentes reportados asi como adelantar actividades administrativas relacionadas con las necesidades de la Subdireccion CRUE,</t>
  </si>
  <si>
    <t>Realizar la evaluación del Plan de Contingencias del Sector Salud en  eventos de  Aglomeraciones de Público  y las demás actividades inherentes  a la Subdirección de Gestión del Riesgo en Emergencias y Desastres.</t>
  </si>
  <si>
    <t>Realizar  la preparación y  respuesta ante situaciones de emergencias en el componente de salud mental y las demás actividades inherentes  a la Subdirección de Gestión del Riesgo en Emergencias y Desastres.</t>
  </si>
  <si>
    <t>Realizar la asistencia técnica en la formulación y evaluación de los Planes Hospitalarios de Emergencias, y las demás actividades inherentes  a la Subdirección de Gestión del Riesgo en Emergencias y Desastres.</t>
  </si>
  <si>
    <t>Realizar las actividades del procedimiento Formación y  Fortalecimiento de las Competencias de los actores del Sistema de Emergencias Medicas y  las demás actividades inherentes  a la Subdirección de Gestión del Riesgo en Emergencias y Desastres.</t>
  </si>
  <si>
    <t>Apoyar el procedimiento Formación y  Fortalecimiento de las Competencias de los actores del Sistema de Emergencias Medicas y en las actividades de apoyo para el  desarrollo  de los diferentes  cursos de educación  continuada que brinda esta dependencia a la población del D.C. y personal del sector salud.</t>
  </si>
  <si>
    <t>Realizar actividades de apoyo   para el  desarrollo  de los diferentes  programs de  Formación y  Fortalecimiento de las Competencias de los actores del Sistema de Emergencias Medicas y  las demás actividades inherentes  a la Subdirección de Gestión del Riesgo en Emergencias y Desastres.</t>
  </si>
  <si>
    <t>Realizar el soporte técnico al área funcional de radiocomunicaciones y brindar apoyo  a la Direccion de Urgencias y Emergencias en Salud de acuerdo a las necesidades de la Direccion</t>
  </si>
  <si>
    <t>Realizar las acciones tendientes para la actualizacion del sistema de radiocomunicaciones, dar soporte técnico al área funcional de radiocomunicaciones y brindar apoyo administrativo a la Direccion de Urgencias y Emergencias en Salud de acuerdo a las necesidades de la Direccion</t>
  </si>
  <si>
    <t xml:space="preserve">Realizar acciones de mejoramiento continuo en el marco del Sistema Obligatorio de Garantía de la Calidad y administrativas en los procedimientos de la Dirección de Urgencias y Emergencias en Salud. </t>
  </si>
  <si>
    <t>Brindar el  soporte tecnico para la articulacion e integracion de las TICs del Sistema de Emergencias Medicas a la Dirección de Urgencias y Emergencias en Salud de la SDS, en todos los procesos a cargos de la Dirección.</t>
  </si>
  <si>
    <t>Brindar el apoyo cientifico para el fortalecimiento de los procesos de investigación para el sistema de Emergencias Medicas con enfasis en Gestión de Riesgo en Emergencias y Desastres .</t>
  </si>
  <si>
    <t>Brindar el apoyo cientifico para el fortalecimiento de los procesos de investigación para el sistema de Emergencias Medicas con enfasis en la Regulación de la Urgencia Medica.</t>
  </si>
  <si>
    <t>Prestar servicios especializados en la realización de las acciones de monitoreo, analisis  de la información, generación de propuestas de mejoramiento e investigación,  en el marco  del sistema de vigilancia para  la Red de Urgencias del Distrito Capital.</t>
  </si>
  <si>
    <t>Brindar el  soporte jurídico a la Dirección  de Urgencias y Emergencias en Salud de la SDS, en todos los procesos a cargos de la Dirección.</t>
  </si>
  <si>
    <t>Realizar las actividades administrativas y financieras en el marco del levantamiento de costos y apoyo al grupo financiero de la Dirección Urgencias y Emergencias en Salud,</t>
  </si>
  <si>
    <t>Realizar las actividades de articulacion del SGC en los procedimientos de la Dirección de urgencias y emergencias en Salud y el seguimiento de indicadores de proyecto y de gestión, formulando propuestas de mejoramiento.</t>
  </si>
  <si>
    <t xml:space="preserve"> Gestionar los procesos  precontractuales, contractuales y pos contractuales de persona natural que presten sus servicios en la Dirección de Urgencias y Emergencias en Salud.</t>
  </si>
  <si>
    <t>Apoyar y realizar en la Dirección de Urgencias y Emergencias en Salud todas las actividades administrativas de los procesos que se desarrollan al interior de la misma</t>
  </si>
  <si>
    <t xml:space="preserve">Apoyar el grupo funcional de respuestas a los requerimientos del sistema de Quejas y Peticiones de la DUES en lo relacionado con la consecución de información, digitalización, archivo y alimentación de bases de datos correspondientes. </t>
  </si>
  <si>
    <t xml:space="preserve">Brindar el apoyo técnico a la Subdirección de Gestión del Riesgos en Emergencias y Desastres en lo relacionado con Aglomeraciones de Público, y demás actividades inherentes a la Subdirección. </t>
  </si>
  <si>
    <t>Realizar, articular y gestionar en medios de comunicación masiva y al interior de la SDS  la informacion  relacionada con las actividades diarias de la  Dirección  y apoyar en las actividades administrativas de acuerdo a las necesidades de la DUES.</t>
  </si>
  <si>
    <t>Apoyar y realizar en la Subdireción CRUE  todas las actividades administrativas de los procesos que se desarrollan al interior de la misma,</t>
  </si>
  <si>
    <t xml:space="preserve">Brindar apoyo a la Dirección de Urgencias y Emergencias en Salud en los procesos administrativos  y de gestión, custodia y conservación de los documentos físicos que se manejan en la dependencia. </t>
  </si>
  <si>
    <t>Apoyar ebn la digitación y cruce de bases de datos de PROCAD y SIDCRUE en lo relacionado con horas fuera de servicio y operatividad de la unidades moviles del Programa APH</t>
  </si>
  <si>
    <t>Realizar acompañamiento en la formulación e implementación de los Planes Hospitalarios de Emergencias a las ESE e IPS,  y demás actividades inherentes en la Subdirección de Gestión del Riesgo en Emergencias y Desastres.</t>
  </si>
  <si>
    <t>41000000</t>
  </si>
  <si>
    <t>Adquisicion de equipamiento biomédico e instrumental para el Centro de Ciencia y Biotecnología para la Vida y la Salud Humana. Congelador Ultra Rápido De Plasma</t>
  </si>
  <si>
    <t>Helvert Guiovanni Rubiano García, Subsecretario Provisión de Servicios y Aseguramiento de Salud, Secretaría Distrital de Salud de Bogotá D.C.  Correo electrónico: hgrubiano@saludcapital.gov.co Teléfono 3649090</t>
  </si>
  <si>
    <t>Adquisicion de equipamiento biomédico e instrumental para el Centro de Ciencia y Biotecnología para la Vida y la Salud Humana. Agitador De Manzini Pruebas Confirmatorias</t>
  </si>
  <si>
    <t>Adquisicion de equipamiento biomédico e instrumental para el Centro de Ciencia y Biotecnología para la Vida y la Salud Humana. Contador De Partículas (Áreas De Procesamiento)</t>
  </si>
  <si>
    <t>Adquisicion de equipamiento biomédico e instrumental para el Centro de Ciencia y Biotecnología para la Vida y la Salud Humana. DATALOGER Para Monitores De Termo - Higrometría</t>
  </si>
  <si>
    <t>Adquisicion de equipamiento biomédico e instrumental para el Centro de Ciencia y Biotecnología para la Vida y la Salud Humana. Juego De Balanzas Calibradas</t>
  </si>
  <si>
    <t>Adquisicion de Mobiliario áreas de investigación y operativas</t>
  </si>
  <si>
    <t>Realizar las Adecuaciones Laboratorios de Procesamiento de Sangre y Tejidos</t>
  </si>
  <si>
    <t>41000000 72150000</t>
  </si>
  <si>
    <t xml:space="preserve">Prestar el servicio de Mantenimiento y Soporte especializado a Recursos tecnológicos del Centro </t>
  </si>
  <si>
    <t xml:space="preserve">Adquisicion de equipamiento biomédico e instrumental para el Centro de Ciencia y Biotecnología para la Vida y la Salud Humana. Equimiento para la colecta de sangre </t>
  </si>
  <si>
    <t>Prestar Servicios de apoyo y de calidad para la gestión operativo para la colecta de sangre</t>
  </si>
  <si>
    <t xml:space="preserve">Adquisicion de equipamiento biomédico e instrumental para el Centro de Ciencia y Biotecnología para la Vida y la Salud Humana. Dermatomo para extracción de piel </t>
  </si>
  <si>
    <t>41000000  80000000</t>
  </si>
  <si>
    <t xml:space="preserve">PrestarServicios de apoyo y de calidad para la gestión operativo para procesamiento de TEJIDOS.  </t>
  </si>
  <si>
    <t>Contratar la Certificacion e implementacion Banco de Tejidos AATB - Asociacion Americana de Bancos de Tejidos</t>
  </si>
  <si>
    <t>Adquisicion de equipamiento biomédico e instrumental para el Centro de Ciencia y Biotecnología para la Vida y la Salud Humana. Mesa De Ligamentos                        (Procesamiento Tejido Ostearticular)</t>
  </si>
  <si>
    <t>Adquisicion de equipamiento biomédico e instrumental para el Centro de Ciencia y Biotecnología para la Vida y la Salud Humana. Sierra Sinfín (Procesamiento Tejido Ostearticular)</t>
  </si>
  <si>
    <t>Adquisicion de equipamiento biomédico e instrumental para el Centro de Ciencia y Biotecnología para la Vida y la Salud Humana. Congelador De -80°C (Procesamiento Tejido Ostearticular)</t>
  </si>
  <si>
    <t>Adquisicion de equipamiento biomédico e instrumental para el Centro de Ciencia y Biotecnología para la Vida y la Salud Humana. Sellador Al Vacío (Procesamiento Tejido Ostearticular)</t>
  </si>
  <si>
    <t>Adquisicion de equipamiento biomédico e instrumental para el Centro de Ciencia y Biotecnología para la Vida y la Salud Humana. Instrumental Quirúrgico (Refuerzo Tejido Cardiaco Y Ostearticular)</t>
  </si>
  <si>
    <t xml:space="preserve">Aunar esfuerzos para la implementación del banco de homoinjertos, capacitación de personal, codirección del banco y actividades de investigación. </t>
  </si>
  <si>
    <t>Contratar la certificacion INVIMA (Condiciones sanitarias y Buenas Prácticas)</t>
  </si>
  <si>
    <t xml:space="preserve">Adquisicion de equipamiento biomédico e instrumental para el Centro de Ciencia y Biotecnología para la Vida y la Salud Humana. Dotación de laboratorios de investigación (Banco de Celulas - Unidad de Terapia Celular Avanzada). </t>
  </si>
  <si>
    <t xml:space="preserve">Repotenciación y mejoramiento de los cuartos frios del Hemocentro. </t>
  </si>
  <si>
    <t xml:space="preserve">Contratar el diseño, desarrollo e implementación de estrategias enfocadas a promover la  donación voluntaria de sangre, tejidos y celulas en el Hemocentro Distrital. </t>
  </si>
  <si>
    <t xml:space="preserve">Adquisición de pipetas y micropipetas para el Banco de sangre, Tejidos y Células - Hemocentro Distrital. </t>
  </si>
  <si>
    <t xml:space="preserve">Adquisición de selladores de tubuladura para el procesamiento de la sangre en el Hemocentro Distrital. </t>
  </si>
  <si>
    <t>85130000</t>
  </si>
  <si>
    <t>Prestar servicios profesionales de asesoría para el desarrollo de los componentes científicos, de innovación e investigación del Banco de sangre, Tejidos y Células - Hemocentro Distrital, que permitan avanzar en el propósito de convertirse en un Centro de Biotecnología y excelencia para la salud y la vida.</t>
  </si>
  <si>
    <t>Prestar servicios profesionales especializados para el desarrollo de los componentes científicos, de innovación e investigación del Banco de Sangre de Cordon Umbilical y la Unidad de Terapia Celular - Hemocentro Distrital, que permitan avanzar en el propósito de convertirse en un Centro de Biotecnología y excelencia para la salud y la vida.</t>
  </si>
  <si>
    <t>80101500</t>
  </si>
  <si>
    <t>Prestar  servicios especializados  para  la formulación de proyectos, planeación estratégica, gestión y proyección financiera de los Banco de Sangre, Tejidos y Células de Cordón -  Hemocentro Distrital.</t>
  </si>
  <si>
    <t>Prestar servicios especializados para la ejecución de actividades relacionadas con el sistema integrado de gestión y aseguramiento de calidad del Banco de sangre, Tejidos y Celulas del Hemocentro Distrital</t>
  </si>
  <si>
    <t>Prestar  servicios especializados para realizar actividades en los procesos de fortalecimiento del programa de gestión, control y de aseguramiento de la calidad,  de los procesos del Banco  tejidos  Hemocentro Distrital.</t>
  </si>
  <si>
    <t>Prestar servicios Especializados para ejecutar actividades enfocadas al análisis y soporte jurídico requerido en los procesos técnico administrativos del  Banco de Sangre, Tejidos y Células de Cordón -  Hemocentro Distrital.</t>
  </si>
  <si>
    <t>85100000</t>
  </si>
  <si>
    <t>Prestar servicios especializados para realizar actividades de procesamiento, criopreservacion  y evaluación de las unidades de sangre de cordón umbilical y actividades relacionadas con el fortalecimiento de procedimientos técnicos del Laboratorio de Histocompatibilidad  en el Banco de Células del Hemocentro</t>
  </si>
  <si>
    <t xml:space="preserve">Prestar servicios especializados liderar las actividades relacionadas con el control de calidad en los procesos del banco de sangre del Hemocentro Distrital. </t>
  </si>
  <si>
    <t>85121600</t>
  </si>
  <si>
    <t>Prestar servicios médicos especializados para ejecutar actividades que lideren los  procesos de diseño  e implementación del modelo de obtención de sangre de cordón umbilical.</t>
  </si>
  <si>
    <t xml:space="preserve">Prestar servicios especializados para  liderar técnicamente de las actividades en el Banco de Tejidos del Hemocentro Distrital. </t>
  </si>
  <si>
    <t>Prestar servicios especializados para liderar técnicamente de producción en el banco de Sangre con el fin de fortalecer el desarrollo técnico científico del Hemocentro Distrital</t>
  </si>
  <si>
    <t>Prestar servicios especializados para realizar actividades de procesamiento, criopreservación  y evaluación de las unidades de sangre de cordón umbilical y actividades relacionadas con el fortalecimiento de procedimientos técnicos del Laboratorio de Histocompatibilidad  en el Banco de Células del Hemocentro</t>
  </si>
  <si>
    <t xml:space="preserve">Prestar servicios especializados para realizar actividades relacionadas con la implementación y operación en el laboratorio de HLA del Banco de Sangre de Cordón Umbilical </t>
  </si>
  <si>
    <t xml:space="preserve">Prestar servicios profesionales de asesoría para  liderar técnicamente y operativamente las actividades en el Banco Cordón umbilical y Laboratorio de Histocompatibilidad  del Hemocentro Distrital. </t>
  </si>
  <si>
    <t xml:space="preserve">Prestar servicios especializados para realizar actividades relacionadas con la implementación y operación en el laboratorio de Citometría del Banco de Sangre de Cordón Umbilical </t>
  </si>
  <si>
    <t xml:space="preserve">Prestar Servicios Especializados para realizar actividades relacionadas con el fortalecimiento de los componentes científicos, de innovación e investigación del Banco de sangre, Tejidos y Células así como apoyar el área de Citometría de Flujo en el Banco de Sangre de Cordón Umbilical   - Hemocentro Distrital. </t>
  </si>
  <si>
    <t>Prestar servicios profesionales  especializados para la ejecución de actividades relacionadas con estrategias  para la promoción de donación de Sangre, células y tejidos que realiza el Hemocentro Distrital</t>
  </si>
  <si>
    <t>Prestar servicios especializados para  realizar actividades operativas en el área de Inmunohematología con disponibilidad de 24 horas según necesidades del servicio.</t>
  </si>
  <si>
    <t xml:space="preserve">Prestar servicios profesionales  especializados para la ejecución de actividades relacionadas con el programa de productos por aféresis del Hemocentro Distrital. </t>
  </si>
  <si>
    <t>Prestar servicios especializados para  realizar actividades operativas en el área de INMUNOSEROLOGÍA con disponibilidad según necesidades del servicio.</t>
  </si>
  <si>
    <t xml:space="preserve">Prestar servicios especializados para realizar actividades operativas en el área de procesamiento y despachos en el banco de Sangre del Hemocentro Distrital. </t>
  </si>
  <si>
    <t>Prestar servicios especializados para la administración, mantenimiento y ajuste al sistema de información del Banco de Sangre, Tejidos y Células de Cordón -  Hemocentro Distrital.</t>
  </si>
  <si>
    <t>Prestar servicios profesionales especializados para fortalecer el sistema y análisis de la información generada por el banco de sangre, tejidos y células del Hemocentro Distrital.</t>
  </si>
  <si>
    <t xml:space="preserve">Prestar servicios médicos especializados en el banco de Tejidos del Hemocentro Distrital para codirigir actividades en el Banco de ojos relacionadas con la aprobación y liberación de corneas, escleras y membrana amniótica para uso oftálmico.  </t>
  </si>
  <si>
    <t xml:space="preserve">Prestar servicios médicos especializados en el banco de Tejidos del Hemocentro Distrital para codirigir actividades en el Banco de piel  relacionadas con la aprobación y liberación de piel y membrana amniótica.  </t>
  </si>
  <si>
    <t>Prestar servicios profesionales  especializados para la ejecución de actividades relacionadas con estrategias  para la promoción de donación de Sangre, células y tejidos que realiza el Hemocentro Distrital.</t>
  </si>
  <si>
    <t>Prestar servicios profesionales para la realizar actividades enfocadas al  fortalecimiento de la promoción de la donación voluntaria y habitual de sangre, así como la consecución de jornadas de donación.</t>
  </si>
  <si>
    <t>Prestar servicios profesionales en enfermería en el banco de Cordón del Hemocentro Distrital para la promoción, selección de maternas y obtención sangre de cordón umbilical con disponibilidad de 24 horas según programación cronograma.</t>
  </si>
  <si>
    <t>85101601</t>
  </si>
  <si>
    <t>Prestar servicios técnicos - operativos  en el banco de Tejidos del Hemocentro Distrital para la promoción, selección, rescate, procuración  y procesamiento de tejidos con disponibilidad de 24 horas según programación cronograma.</t>
  </si>
  <si>
    <t>Prestar servicios técnicos - operativos  en el banco de Tejidos del Hemocentro Distrital para la promoción, selección, rescate, procuración  y procesamiento de tejidos con disponibilidad de 24 horas según programación.</t>
  </si>
  <si>
    <t>Prestar servicios profesionales en el banco de Tejidos del Hemocentro Distrital para la promoción, selección, rescate, procuración  y procesamiento de tejidos con disponibilidad de 24 horas según programación cronograma.</t>
  </si>
  <si>
    <t>Prestar servicios profesionales para ejecutar actividades enfocadas al fortalecimiento de los procesos del banco de Cordón del Hemocentro Distrital.</t>
  </si>
  <si>
    <t>Prestar servicios  técnicos para realizar actividades administrativas en los procesos de fortalecimiento a la gestión del Banco de Sangre, Tejidos y Células de Cordón -  Hemocentro Distrital.</t>
  </si>
  <si>
    <t>Adquirir licencias y soporte de antivirus</t>
  </si>
  <si>
    <t>Héctor Alirio Rojas Borbón-  Director tecnologías de la información y las comunicaciones - TIC Secretaría Distrital de Salud de Bogotá D.C.  Correco electrónico: HARojas@saludcapital.gov.co Teléfono 3649090</t>
  </si>
  <si>
    <t>Adquirir licencias y consultoría para el mejoramiento del proceso de contratación de persona natural usando software BPM (Businness Proccess Management)</t>
  </si>
  <si>
    <t>81161700-81111800</t>
  </si>
  <si>
    <t>Realizar el mantenimiento preventivo y correctivo para blades, switches, y planta telefónica; e incluye  bolsa de repuestos para computadores y teléfonos</t>
  </si>
  <si>
    <t>43222600-81111800</t>
  </si>
  <si>
    <t>Comprar equipos, instalación y configuración de la Red Inalámbrica para la SDS</t>
  </si>
  <si>
    <t xml:space="preserve">Realizar el soporte tecnológico de infraestructura de TIC S mediante el "Plan de Contingencia y Seguridad de la Información" para la SDS </t>
  </si>
  <si>
    <t xml:space="preserve">Realizar el soporte tecnológico de infraestructura de TIC S mediante la "Contratación de la Mesa de ayuda para todos los procesos" para la SDS </t>
  </si>
  <si>
    <t>Realizar el soporte tecnológico de infraestructura de TIC S mediante la  "Compra de un Switch CORE, swiches de borde" para la SDS</t>
  </si>
  <si>
    <t>Realizar el soporte tecnológico de infraestructura de TIC S mediante la   "Compra de  almacenamiento (discos) y memorias Servidores" para la SDS</t>
  </si>
  <si>
    <t>43231509-32131000</t>
  </si>
  <si>
    <t>Adquirir software y terminales para inventarios. Control de inventarios, trazabilidad</t>
  </si>
  <si>
    <t>Realizar el soporte tecnológico de infraestructura de TIC S mediante la  compra de  una Planta telefónica y puntos de  cableado estructurado para la nueva sede de Zoonosis</t>
  </si>
  <si>
    <t>43232300-48111300</t>
  </si>
  <si>
    <t xml:space="preserve">Realizar el soporte tecnológico de infraestructura de TIC S mediante la  "Compra de equipos y software para Digiturno SDS" </t>
  </si>
  <si>
    <t>Adquirir el análisis, diseño, desarrollo y prototipo de la arquitectura funcional de interoperabilidad del sistema de Atención pre hospitalaria de urgencias bajo el marco de un Modelo de Atención Integral de Salud.</t>
  </si>
  <si>
    <t>43232610-43232504</t>
  </si>
  <si>
    <t>Compra de Software de georeferenciación para las ambulancias de la SDS y app móvil</t>
  </si>
  <si>
    <t>Adquirir los "Dispositivos móviles para ambulancias "</t>
  </si>
  <si>
    <t>43232400-43232700</t>
  </si>
  <si>
    <t>Prestar servicios de soporte técnico, mantenimiento y actualización al Sistema Integrado de Información del Laboratorio de Salud Pública de la Secretaría Distrital de Salud</t>
  </si>
  <si>
    <t>Contratar el análisis, diseño, desarrollo y puesta en operación el Sistema de información para el centro de Zoonosis</t>
  </si>
  <si>
    <t>Adquirir la adaptación de los portales institucionales</t>
  </si>
  <si>
    <t>Adquirir dispositivos de lectura de código de barras</t>
  </si>
  <si>
    <t>Prestar los servicios de soporte técnico, mantenimiento y actualización para desarrollo, diseño  de una APP móvil de la capacitación de los equipos territorio Saludable</t>
  </si>
  <si>
    <t>43233400-43233500</t>
  </si>
  <si>
    <t>Prestar servicios de soporte técnico, mantenimiento y actualización del  software para las dispositivos móviles MDM</t>
  </si>
  <si>
    <t>43211700-32131000</t>
  </si>
  <si>
    <t>Adquirir las tabletas restantes para los equipo Respuesta Inmediata y equipos de respuesta complementaria</t>
  </si>
  <si>
    <t>81111800-81111820</t>
  </si>
  <si>
    <t>Adquirir el plan de datos para la operación de tabletas de los equipos de Territorios Saludables</t>
  </si>
  <si>
    <t>Aunar esfuerzos para la adquisición de un Sistema Integrado de Información Hospitalario (HIS) para el hospital de Usme, la implementación y el despliegue en producción estable, con todos sus componentes integrados en las últimas versiones liberadas, con el fin de apoyar y aportar para el mejoramiento de su gestión, y a la construcción de información completa oportuna y de buena calidad para la SDS, lo cual contribuirá al mejoramiento de la calidad del servicio de salud que presta el Distrito Capital.</t>
  </si>
  <si>
    <t>Aunar esfuerzos para la adquisición de un Sistema Integrado de Información Hospitalario (HIS) para el hospital de Tunjuelito, la implementación y el despliegue en producción estable, con todos sus componentes integrados en las últimas versiones liberadas, con el fin de apoyar y aportar para el mejoramiento de su gestión, y a la construcción de información completa oportuna y de buena calidad para la SDS, lo cual contribuirá al mejoramiento de la calidad del servicio de salud que presta el Distrito Capital.</t>
  </si>
  <si>
    <t>Aunar esfuerzos para la adquisición de un Sistema Integrado de Información Hospitalario (HIS) para el hospital del Sur, la implementación y el despliegue en producción estable, con todos sus componentes integrados en las últimas versiones liberadas, con el fin de apoyar y aportar para el mejoramiento de su gestión, y a la construcción de información completa oportuna y de buena calidad para la SDS, lo cual contribuirá al mejoramiento de la calidad del servicio de salud que presta el Distrito Capital.</t>
  </si>
  <si>
    <t>Aunar esfuerzos para la adquisición de un Sistema Integrado de Información Hospitalario (HIS) para el hospital Tunal, la implementación y el despliegue en producción estable, con todos sus componentes integrados en las últimas versiones liberadas, con el fin de apoyar y aportar para el mejoramiento de su gestión, y a la construcción de información completa oportuna y de buena calidad para la SDS, lo cual contribuirá al mejoramiento de la calidad del servicio de salud que presta el Distrito Capital.</t>
  </si>
  <si>
    <t>Aunar esfuerzos para la adquisición de un Sistema Integrado de Información Hospitalario (HIS) para el hospital Rafael Uribe, la implementación y el despliegue en producción estable, con todos sus componentes integrados en las últimas versiones liberadas, con el fin de apoyar y aportar para el mejoramiento de su gestión, y a la construcción de información completa oportuna y de buena calidad para la SDS, lo cual contribuirá al mejoramiento de la calidad del servicio de salud que presta el Distrito Capital.</t>
  </si>
  <si>
    <t>Adición CV 1357-2014 suscrito con el Hospital San Blas cuyo objeto contractual es "Aunar esfuerzos para la compra de un Sistema de Información Hospitalario (HIS) para el hospital San Blas, la implementación y el despliegue en producción estable, con todos sus componentes integrados en las últimas versiones liberadas, con el fin de apoyar y aportar para el mejoramiento de su gestión, y a la construcción de información completa oportuna y de buena calidad para la SDS, lo cual contribuirá al mejoramiento de la calidad del servicio de salud que presta el Distrito Capital"</t>
  </si>
  <si>
    <t>Adición CV 1384-2014 suscrito con el Hospital de Bosa cuyo objeto contractual es "Aunar esfuerzos para la compra de un Sistema de Información Hospitalario (HIS) para el hospital Bosa II, la implementación y el despliegue en producción estable, con todos sus componentes integrados en las últimas versiones liberadas, con el fin de apoyar y aportar para el mejoramiento de su gestión, y a la construcción de información completa oportuna y de buena calidad para la SDS, lo cual contribuirá al mejoramiento de la calidad del servicio de salud que presta el Distrito Capital"</t>
  </si>
  <si>
    <t>Adición CV 1367-2014 suscrito con el Hospital Santa Clara cuyo objeto contractual es "Aunar esfuerzos para la compra de un Sistema de Información Hospitalario (HIS) para el hospital Santa Clara, la implementación y el despliegue en producción estable, con todos sus componentes integrados en las últimas versiones liberadas, con el fin de apoyar y aportar para el mejoramiento de su gestión, y a la construcción de información completa oportuna y de buena calidad para la SDS, lo cual contribuirá al mejoramiento de la calidad del servicio de salud que presta el Distrito Capital"</t>
  </si>
  <si>
    <t>Adición CV 1401-2014 suscrito con el Hospital de Kennedy cuyo objeto contractual es "Aunar esfuerzos para la compra de un Sistema de Información Hospitalario (HIS) para el hospital Occidente de Kennedy, la implementación y el despliegue en producción estable, con todos sus componentes integrados en las últimas versiones liberadas, con el fin de apoyar y aportar para el mejoramiento de su gestión, y a la construcción de información completa oportuna y de buena calidad para la SDS, lo cual contribuirá al mejoramiento de la calidad del servicio de salud que presta el Distrito Capital"</t>
  </si>
  <si>
    <t>Aunar esfuerzos para la adquisición de un Sistema Integrado de Información Hospitalario (HIS) para el hospital la Victoria, la implementación y el despliegue en producción estable, con todos sus componentes integrados en las últimas versiones liberadas, con el fin de apoyar y aportar para el mejoramiento de su gestión, y a la construcción de información completa oportuna y de buena calidad para la SDS, lo cual contribuirá al mejoramiento de la calidad del servicio de salud que presta el Distrito Capital.</t>
  </si>
  <si>
    <t>43232400- 43232300</t>
  </si>
  <si>
    <t>Desarrollar el software de la capa de interoperabilidad para la historia Clínica Electrónica Unica (HCEU)</t>
  </si>
  <si>
    <t>Adición CT 307-2014 suscrito con German Andrés Jurado Varon, cuyo objeto contractual es "Prestar servicios técnicos y de mesa de ayuda en TIC en la SDS"</t>
  </si>
  <si>
    <t>Adición CT 306-2014 suscrito con Humberto Iriarte Peinado, cuyo objeto contractual es "Prestar servicios técnicos y de mesa de ayuda en TIC en la SDS"</t>
  </si>
  <si>
    <t>Adición CT 576-2014 suscrito con José Lisardo Andica Lengua, cuyo objeto contractual es "Prestar servicios de soporte técnico y de mesa de ayuda en TIC, a los usuarios de la SDS"</t>
  </si>
  <si>
    <t>Prestar servicios profesionales especializados realizando el soporte técnico y gestión de redes de comunicación, protección de datos y plataforma de servicios en la SDS</t>
  </si>
  <si>
    <t>Prestar servicios profesionales especializados realizando el soporte técnico y gestión de servidores del centro de cómputo y gestión de usuarios.</t>
  </si>
  <si>
    <t>Prestar servicios profesionales realizando el soporte técnico y gestión de servicios de correo electrónico mensajería instantánea, dispositivos móviles y proxy</t>
  </si>
  <si>
    <t>Prestar servicios profesionales y asistencia técnica en gestión de información de los Registros Individuales de Prestación de Servicios de Salud (RIPS), reportados por los prestadores de servicios de salud en el Distrito Capital</t>
  </si>
  <si>
    <t>Prestar servicios tecnológicos en la Dirección de Tecnologías de la información y las comunicaciones - TIC realizando el seguimiento y brindando soporte técnico a los procesos de implementación y adopción del sistema ERP Si Capital en los módulos administrativos y Financieros  de  la Secretaría Distrital de Salud y Fondo Financiero Distrital de Salud</t>
  </si>
  <si>
    <t>Prestar servicios profesionales en gestión de información de los Registros Individuales de Prestación de Servicios de Salud (RIPS), reportados por los prestadores de servicios de salud en el Distrito Capital</t>
  </si>
  <si>
    <t>Prestar servicios profesionales y asistencia técnica en desarrollo de software en el proyecto Salud en Línea</t>
  </si>
  <si>
    <t>Prestar servicios técnicos en la Dirección Tecnologías de la Información y las Comunicaciones - TIC en los procesos de digitación y verificación de la información permanente que garantice el paralelo entre el software SI CAPITAL y los sistemas actuales”, realizando el seguimiento y brindando soporte técnico a los procesos de implementación y adopción del sistema ERP Si Capital en los módulos administrativos y Financieros  de  la Secretaría Distrital de Salud y Fondo Financiero Distrital de Salud</t>
  </si>
  <si>
    <t>Prestar servicios técnicos realizando pruebas de software en el proyecto Salud en Línea</t>
  </si>
  <si>
    <t>Prestar servicios profesionales especializados en calidad de software para el proyecto Salud en Línea</t>
  </si>
  <si>
    <t>Prestar servicios profesionales especializados y asistencia técnica en arquitectura y desarrollo de software en el proyecto  Salud en Línea</t>
  </si>
  <si>
    <t>Prestar servicios profesionales especializados y asistencia técnica en administración de bases de datos del proyecto SI Capital</t>
  </si>
  <si>
    <t>Prestar servicios profesionales en calidad de software para el proyecto Salud en Línea</t>
  </si>
  <si>
    <t>Prestar servicios profesionales especializados y asistencia técnica en administración de aplicaciones del proyecto SI Capital</t>
  </si>
  <si>
    <t>Prestar los servicios asistenciales, en la Dirección Tecnologías de la Información y las Comunicaciones - TIC en la gestión administrativa y control documental</t>
  </si>
  <si>
    <t>Prestar servicios profesionales y asistencia técnica a los proyectos, procesos y procedimientos establecidos en el Proyecto 883 “Salud en línea” en los componentes de la línea 195 y de infraestructura de TIC</t>
  </si>
  <si>
    <t>Prestar servicios profesionales especializados y asistencia técnica en proyectos de TIC en el proyecto Salud en Línea</t>
  </si>
  <si>
    <t>Prestar servicios profesionales especializados y asistencia técnica en Administración Base de Datos</t>
  </si>
  <si>
    <t>Prestar servicios profesionales especializados, ejecutando actividades de desarrollo y soporte técnico al Sistema de Referencia y Contrarreferencia (SIRC) en la Secretaría Distrital de Salud</t>
  </si>
  <si>
    <t>Prestar servicios profesionales especializados en desarrollo de software en el proyecto Salud en Línea</t>
  </si>
  <si>
    <t>Prestar servicios profesionales en la Dirección Tecnologías de la Información y las Comunicaciones - TIC desarrollando actividades dentro del proyecto de Inversión 883 “Salud en línea", para atender los requerimientos de usuarios y demás actuaciones administrativas que se generen en el proceso de adaptación e implementación del Sistema ERP Si Capital, Línea 195 y  Convenio Universidad Distrital en la Secretaría Distrital de Salud - Fondo Financiero Distrital de Salud</t>
  </si>
  <si>
    <t>Prestar servicios profesionales y asistencia técnica en desarrollo de software y gestión de información de Registros Individuales de Prestación de Servicios de Salud (RIPS)</t>
  </si>
  <si>
    <t>Prestar servicios profesionales y asistencia técnica en gestión de información de los Registros Individuales de Prestación de Servicios de Salud (RIPS)</t>
  </si>
  <si>
    <t>Prestar servicios profesionales especializados y asistencia técnica en los módulos administrativos y Financieros del proyecto SI Capital</t>
  </si>
  <si>
    <t>Prestar servicios profesionales y soporte en el desarrollo de software para la ejecución de la estrategia Territorios Saludables y realizar el mantenimiento del aplicativo de Atención Primaria en Salud (APS)</t>
  </si>
  <si>
    <t>Prestar servicios profesionales especializados y de asistencia técnica en proyectos, procesos y procedimientos el componente eSalud del proyecto Salud en Línea</t>
  </si>
  <si>
    <t>Prestar servicios profesionales en calidad de software para el proyecto Salud en Linea</t>
  </si>
  <si>
    <t>Prestar servicios técnicos y de mesa de ayuda en TIC en la SDS.</t>
  </si>
  <si>
    <t>Prestar servicios profesionales especializados como desarrollador sénior de software en todo lo relacionado con la implementación de software, modificación y actualización del módulo de correspondencia CORDIS ERP SI CAPITAL</t>
  </si>
  <si>
    <t>Prestar servicios profesionales especializados, ejecutando actividades de desarrollo y soporte técnico al Sistema de Referencia y Contrarreferencia (SIRC) para articularlo con los procesos de resolutividad de los servicios de urgencias en la Secretaría Distrital de Salud</t>
  </si>
  <si>
    <t>Prestar servicios tecnológicos y soporte en el desarrollo de software para la ejecución de la estrategia Territorios Saludables y realizar el mantenimiento del aplicativo de Atención Primaria en Salud (APS).</t>
  </si>
  <si>
    <t>Prestar servicios profesionales para la implementación de las políticas y estrategias de Tecnologías de Información y Comunicaciones TICS para el sector salud en el Distrito Capital, con énfasis en la gestión de la información de las respuestas y atenciones en salud,  de acuerdo con el modelo de salud en los territorios sociales del Distrito Capital.</t>
  </si>
  <si>
    <t>Prestar servicios profesionales como contador en la Dirección Financiera para apoyar el proceso financiero en la implementación del software SI CAPITAL, paralelo con el Sistema actual, realizando acciones encaminadas a la correcta implementación para satisfacer las necesidades de índole financiero, en el manejo de las actividades de la Dirección Financiera y la interacción operativa con las demás Direcciones de la entidad, siguiendo las instrucciones de la Secretaría de Hacienda Distrital a través de la Dirección Tecnologías de la Información y las Comunicaciones - TIC en el marco de la normas legales y técnicas vigentes</t>
  </si>
  <si>
    <t>Prestar  servicios profesionales especializados en la Dirección Financiera para la implementación del software SI CAPITAL, paralelo con el sistema actual, realizando acciones articuladas, que demande la producción de los diferentes módulos financieros (Predis, Limay, Opget, Pac) encaminadas a satisfacer necesidades de información contable de tesorería y presupuestal con la interacción de las actividades de los módulos de almacén, Nómina, contratación</t>
  </si>
  <si>
    <t>Prestar servicios profesionales en la Dirección Financiera para apoyar el proceso financiero en la implementación del software SI CAPITAL, paralelo con el Sistema actual, realizando acciones encaminadas a la correcta implementación para satisfacer las necesidades de índole financiero, en el manejo de las actividades de la Dirección Financiera y la interacción operativa con las demás Direcciones de la entidad, siguiendo las instrucciones de la Secretaría de Hacienda Distrital a través de la Dirección Tecnologías de la Información y las Comunicaciones - TIC en el marco de la normas legales y técnicas vigentes</t>
  </si>
  <si>
    <t xml:space="preserve">Prestar servicios como  tecnólogo en la Dirección financiera - Tesorería, para realizar labores de digitación correcta, verificación, análisis, advertencias, seguimiento a incidencias y realizar  los cruces de información dada la trazabilidad de las operaciones registradas. </t>
  </si>
  <si>
    <t>Prestar servicios profesionales especializados en la Dirección Financiera para la implementación del software SI CAPITAL, paralelo con el sistema actual, realizando acciones articuladas, que demande la producción de los diferentes módulos financieros (Predis, Limay, Opget, Pac) encaminadas a satisfacer necesidades de información contable de tesorería y presupuestal con la interacción de las actividades de los módulos de almacén, Nómina, contratación</t>
  </si>
  <si>
    <t>Prestar servicios profesionales especializados en la Dirección Financiera - Tesorería para el proceso de implementación del sistema ERP SI CAPITAL fase II, para realizar el paralelo de producción del módulo PAC y su articulación con los otros módulos que conforman el sistema financiero</t>
  </si>
  <si>
    <t>Prestar servicios técnicos en la Dirección Financiera - Tesorería para la realización de labores de digitación, verificación, análisis, seguimiento a incidencias y realizar los cruces de información dada la trazabilidad de las operaciones registradas</t>
  </si>
  <si>
    <t>Prestar servicios profesionales especializados en la Dirección Financiera - Tesorería para el proceso de implementación del sistema ERP SI CAPITAL fase II, para realizar el paralelo de producción del módulo OPGET y su articulación con los otros módulos que conforman el sistema financiero</t>
  </si>
  <si>
    <t>Prestar los servicios profesionales especializados en la Dirección Financiera - Contabilidad para desarrollar actividades que garanticen el adecuado reporte de información financiera en el sistema SI CAPITAL, y apoyar en la sostenibilidad del proceso contable con el fin de facilitar la integración del sistema de información para la gestión corporativa de la Secretaría Distrital de Salud</t>
  </si>
  <si>
    <t>Prestar servicios como profesional especializado en la Direción Financiera - Presupuesto, para el manejo presupuestal del Fondo Financiero Distrital de Salud, en lo relacionado con la implementación del módulo PREDIS tanto en forma individual como en la etapa de integración con los demás módulos del sistema SI CAPITAL</t>
  </si>
  <si>
    <t>Prestar servicios tecnológicos en la Dirección Financiera - Contabilidad para apoyar la documentación de los procesos enmarcados en el sistema de gestión de calidad del área de Contabilidad de acuerdo con la implementación del sistema de información financiera SI CAPITAL y realizar las actividades de apoyo contable necesarias para la sostenibilidad del proceso finaciero con el fin de facilitar la integración del sistema de información para la gestión corporativa de la Secretaría Distrital de Salud</t>
  </si>
  <si>
    <t>Prestar servicios de profesionales especializados y de asistencia técnica para la implementación de las políticas y estrategias de Tecnologías de Información y Comunicaciones TICS para  el sector salud en el Distrito Capital, con énfasis en la gestión de la información de las respuestas y atenciones en salud,  de acuerdo con el modelo de salud en los territorios sociales del Distrito Capital</t>
  </si>
  <si>
    <t>Prestar servicios profesionales especializados y asistencia técnica en  desarrollo de software en el proyecto Salud en Línea</t>
  </si>
  <si>
    <t>Prestar servicios profesionales en calidad y desarrollo de software para el proyecto Salud en Línea</t>
  </si>
  <si>
    <t>Prestar servicios profesionales especializados, ejecutando actividades de desarrollo de software y soporte técnico a los sistemas de información existentes en la Secretaría Distrital de Salud</t>
  </si>
  <si>
    <t>Prestar servicios profesionales especializados en asuntos jurídicos a la Dirección Tecnologías de la Información y las Comunicaciones - TUC; mediante la emisión de conceptos, respuestas e informes a organismos de control, respuestas a derechos de petición de instituciones públicas y privadas, y el apoyo en materia precontractual, contractual y pos-contractual de los procesos contractuales a cargo de la Dirección</t>
  </si>
  <si>
    <t>Prestar servicios profesionales especializados en la Dirección Tecnologías de la Información y Comunicaciones - TIC, en el proceso de gestión administrativa de los proyectos de inversión a cargo de la Dirección</t>
  </si>
  <si>
    <t>Prestar servicios profesionales  especializados en el diseño de redes eléctricas y de voz y datos para las instalaciones de la SDS.</t>
  </si>
  <si>
    <t>Prestar servicios especializados y asistencia técnica en la integración y trasversalidad en los procesos financieros y administrativos  proyecto SICAPITAL</t>
  </si>
  <si>
    <t>Prestar servicios profesionales especializados en gestión de procesos TIC sobre la plataforma tecnológica de la SDS</t>
  </si>
  <si>
    <t>86000000</t>
  </si>
  <si>
    <t>Fortalecer las competencias laborales de los servidores públicos de la Secretaria Distrital de Salud y de las Empresas Sociales – ESE, adscritas a dicha Entidad, mediante la realización de un Congreso de Actualización para Profesionales de Enfermería</t>
  </si>
  <si>
    <t>Leal Maldonado Letty Rosmira  Directora de Desarrollo de Talento Humano Secretaría Distrital de Salud de Bogotá D.C.  Correo electrónico: EGmartinez@saludcapital.gov.co Teléfono 3649090</t>
  </si>
  <si>
    <t>Fortalecer las competencias laborales de los servidores públicos de la Secretaria Distrital de Salud y de las Empresas Sociales – ESE, adscritas a dicha Entidad, mediante la realización de un Congreso de Actualización para Auxiliares en  Enfermería”</t>
  </si>
  <si>
    <t>Fortalecer las compentencias de los Medicos del sector publico de salud, mediante la participacion en el Congreso de Actualización Médico- Quirúrgica de ASMEDAS -Seccional Cundinamarca</t>
  </si>
  <si>
    <t>Fortalecer las competencias de profesionales relacionados con la salud mental, de las Empresas Sociales – ESE, adscritas y de la Secretaria Distrital de Salud, mediante la realización de un Congreso en Salud Mental, con el fin de mejorar la calidad de los servicios prestados a la ciudadanía y contribuir a la calidad de vida de los profesionales de la salud, en el marco de la estrategia de entornos de trabajo saludable</t>
  </si>
  <si>
    <t>86101808</t>
  </si>
  <si>
    <t>Realizar actividades para apoyar a la Dirección de Gestión del Talento Humano en el desarrollo de acciones relacionadas con la humanización de los servicios prestados por los trabajadores de la Secretaría Distrital de Salud, en el marco de la estrategia de entornos de trabajo saludable y del sistema de gestión de calidad.</t>
  </si>
  <si>
    <t>Prestar servicios orientados a desarrollar actividades de bienestar dirigidas a los servidores públicos de la Secretaría Distrital de Salud, en aras de contribuír a su desarrollo integral.</t>
  </si>
  <si>
    <t>80110000</t>
  </si>
  <si>
    <t>Prestar los servicios de apoyo a la gestión para la planeación, desarrollo y ejecución de la Feria del Talento Humano de la Red Pública Distrital de Salud de la Bogotá Humana. </t>
  </si>
  <si>
    <t>Prestar servicios de apoyo a la gestión en el desarrollo e implementación de actividades lúdicas de sensibilización en la divulgación y socialización de la Estrategia de Entornos de Trabajo Saludable en el marco de la Política de Talento Humano.</t>
  </si>
  <si>
    <t>Prestar servicios logísticos y de apoyo a la gestión que incluya el suministro de los materiales necesarios, en el contexto de la socialización y divulgación de la PTH del Sector Público de Salud.</t>
  </si>
  <si>
    <t>Prestar servicios orientados a desarrollar actividades de bienestar dirigidas a los prepensionados de la Secretaría Distrital de Salud y de las ESE, en aras de contribuír a su desarrollo integral.</t>
  </si>
  <si>
    <t>Prestar servicios profesionales especializados realizando acciones para la implementación y desarrollo del Subsistema de Gestión para la Seguridad y Salud en el Trabajo, en el marco del sector público de salud, así como realizar la supervisión de contratos que se le asignen.</t>
  </si>
  <si>
    <t>Leal Maldonado Letty Rosmira  Directora de Gestión de Talento Humano Secretaría Distrital de Salud de Bogotá D.C.  Correo electrónico: EGmartinez@saludcapital.gov.co Teléfono 3649090</t>
  </si>
  <si>
    <t>Prestar servicios profesionales a la Secretaría Distrital de Salud, en Seguridad y Salud en el Trabajo en el marco de la nuerva estructura organizacional de la Secretaria Distrital de  Salud, así como realizar la supervisión de contratos que se le asignen.</t>
  </si>
  <si>
    <t>Prestar servicios profesionales en la gestión jurídica de los servidores públicos de la Secretaria Distrital de Salud  que se encuentren o inicien el  proceso para adquirir la pensión de jubilación,así como realizar la supervisión de contratos que se le asignen.</t>
  </si>
  <si>
    <t>Prestar los servicios profesionales apoyando los procesos de la gestión del talento humano, así como realizar la supervisión de los contratos que se le asignen</t>
  </si>
  <si>
    <t>Prestar servicios profesionales especializados apoyando jurídicamente los procesos administrativos de la gestión del talento humano de la Secretaria Distrital de Salud, así como realizar la supervisión de los contratos que se le asigne</t>
  </si>
  <si>
    <t>Prestar servicios profesionales especializados apoyando a la Secretaría Distrital de Salud en la aplicación de los ajustes y diagnosticos de los  resultados del proceso de reorganización institucional, asi como realizar la supervisión de los contratos que se le asignen.</t>
  </si>
  <si>
    <t>"Prestar servicios profesionales a la Secretaría Distrital de Salud en el desarrollo de actividades concernientes a la implementación y seguimiento de la formacion y capacitacion del Talento humano  y realizar  la supervisión de los contratos que se le asigne".</t>
  </si>
  <si>
    <t>Prestar servicios profesionales en la divulgación, desarrollo y seguimiento de la Política de Talento Humano de la Secretaría Distrital de Salud en el marco del sector publico en salud, asi como realizar la supervisión de los contratos que se le asigne.</t>
  </si>
  <si>
    <t>Prestar servicios profesionales a la Secretaría Distrital de Salud en el desarrollo, seguimiento, apoyo tecnico y control de los Sistemas de Información de la Direccion de Gestión de Talento Humano, asi como realizar  la supervision de los contratos que se le asignen.</t>
  </si>
  <si>
    <t>Prestar servicios profesionales especializados en los procesos administrativos de la gestión del talento humano de la SDS, asi como realizar  la supervision de los contratos que se le asignen.</t>
  </si>
  <si>
    <t>Prestar servicios profesionales especializados en los temas juridicos de la Dirección de Gestión del Talento Humano en el marco del proceso de reorganización institucional de la SDS, así como realizar la supervisión de los contratos que se le asigne</t>
  </si>
  <si>
    <t>Prestar servicios profesionales especializados y asistencia técnica en los procesos relacionados con la implementación, seguimiento y evaluación de la Política de Talento Humano del sector salud,  así como realizar la supervisión de los contratos que se le asigne</t>
  </si>
  <si>
    <t>Prestar servicios profesionales especializados a la Secretaría Distrital de Salud en el desarrollo de los procesos a cargo de la Dirección de Gestión del Talento Humano, así como realizar la supervisión de los contratos que se le asigne</t>
  </si>
  <si>
    <t>Prestar servicios profesionales especializados en los ajustes requeridos a los estudios tecnicos de rediseño institucional de las ESE,  así como realizar la supervisión de los contratos que se le asigne</t>
  </si>
  <si>
    <t>Prestar servicios profesionales  en la realizacion del seguimiento y ajustes requeridos a los estudios tecnicos de rediseño institucional, relacionados con el area  administrativa de las ESE.</t>
  </si>
  <si>
    <t>Prestar servicios profesionales especializados en los ajustes requeridos a los estudios tecnicos de rediseño institucional  relacionados con el area asistencial de las ESE.</t>
  </si>
  <si>
    <t>Prestar servicios profesionales apoyando la realizacion  de los ajustes requeridos a los estudios tecnicos de rediseño institucional, relacionados con el area  administrativa de las ESE.</t>
  </si>
  <si>
    <t>Prestar servicios profesionales  apoyando las acciones de Implementación, Evaluación y seguimiento de la Política de Talento Humano del sector público de salud del D.C.</t>
  </si>
  <si>
    <t>Prestar servicios profesionales especializados dirigidos a consolidar y fortalecer la aplicación, implementación y cumplimiento del Sistema Integrado de Gestión en los procesos y procedimientos a cargo de la Dirección de Gestión del Talento Humano de la Secretaría Distrital de Salud. </t>
  </si>
  <si>
    <t>Brindar Asesoría y asistencia técnica a la Secretaría Distrital de Salud en los procesos del Sistema Integrado de Gestion incluyendo la Reorganización  y Modernización Institucional, Así como en la dirección técnica, consolidación y aplicación de los resultados de los estudios de rediseño institucional de las Empresas Sociales del Estado adscritas a la Entidad,  y realizar la supervisión de los contratos que se le asigne</t>
  </si>
  <si>
    <t>prestar servicios profesionales a la Dirección de Desarrollo del Talento Humano en el seguimiento, control y evaluación del sistema general de participaciones y el seguimiento, control y evaluación de la información reportada de acuerdo con lo establecido en el decreto 2193 de 2004 y ejercer la supervisión de los contratos afines</t>
  </si>
  <si>
    <t>76121901    76120000</t>
  </si>
  <si>
    <t xml:space="preserve">Realizar el pago de factura de residuos anatomopatológicos generados en el Centro de Zoonosis del D.C. </t>
  </si>
  <si>
    <t>Monitorear la temperatura y el estado de conservación de la cadena de frio, a través de la revisión, actualización, mantenimiento preventivo y/o correctivo del sistema de monitoreo y sus equipos para la transmisión de datos de la temperatura</t>
  </si>
  <si>
    <t xml:space="preserve">Adquirir insumos para prevencion de la Rabia humana </t>
  </si>
  <si>
    <t xml:space="preserve">Monitorear los contaminantes del aire de interés en Salud Publica, a nivel intramuros para establecer el grado de exposición de la población </t>
  </si>
  <si>
    <t>Recursos destinacion especifica</t>
  </si>
  <si>
    <t xml:space="preserve">Prestar servicio profesional en la sustanciación de los procesos administrativos sancionatorios higienicosanitarios de la Direccion de Salud Publica, en el marco del Plan de Intervenciones Colectivas.  </t>
  </si>
  <si>
    <t xml:space="preserve">Prestar servicios especializados para definir, operar y hacer seguimiento y acompañamiento técnico a la política y acciones de salud ambiental en el nivel local, territorial y distrital, en el marco del Plan de Intervenciones Colectivas. </t>
  </si>
  <si>
    <t xml:space="preserve">Prestar servicios especializados para la implementación de los lineamientos emanados de nivel nacional propios de eventos e incidentes adversos relacionados con los dispositivos médicos, en el marco del Plan de Intervenciones Colectivas.  </t>
  </si>
  <si>
    <t>Prestar servicio profesionales para la implementación y funcionamiento de los sistemas de información de salud ambiental, en el marco del Plan de Intervenciones Colectivas.</t>
  </si>
  <si>
    <t>Prestar servicios especializados para el desarrollo del Observatorio de Salud Ambiental en el marco de la Vigilancia epidemiológica ambiental y Sanitaria y sus efectos en la salud de la población, en el marco del Plan de Intervenciones Colectivas.</t>
  </si>
  <si>
    <t xml:space="preserve">Prestar servicio administrativo para la ejecución de los procesos sancionatorios higienico sanitarios de la Direccion de Salud Publica, en el marco del Plan de Intervenciones Colectivas.  </t>
  </si>
  <si>
    <t xml:space="preserve">Prestar servicio especializado en la sustanciación de los procesos administrativos sancionatorios higienicosanitarios de la Direccion de Salud Publica, en el marco del Plan de Intervenciones Colectivas.  </t>
  </si>
  <si>
    <t xml:space="preserve">Prestar servicio administrativo para la ejecución de los procesos sancionatorios higienico sanitarios de la Direccion de Salud Publica, en el marco del Plan de Intervenciones Colectivas.    </t>
  </si>
  <si>
    <t xml:space="preserve">Prestar servicios profesionales en la definición e implementación de las estrategias de intervención para el desarrollo de la vigilancia sanitaria de la línea de acción de eventos transmisibles de origen zoonótico en el D.C, en el marco del Plan de Intervenciones Colectivas. </t>
  </si>
  <si>
    <t xml:space="preserve">Prestar servicios especializados en la gestión contractual de la salud ambiental responsabilidad de la Dirección Epidemiología,Análisis y Gestión de Políticas de Salud Colectiva, en el marco del Plan de Intervenciones Colectivas. </t>
  </si>
  <si>
    <t>Prestar servicios especializados para favorecer la gestión y consolidación de la información validada sobre establecimientos intervenidos desde el componente de  vigilancia sanitaria y ambiental, en el marco del Plan de Intervenciones Colectivas</t>
  </si>
  <si>
    <t>Prestar servicio profesional para el fortalecimiento de la vigilancia sanitaria y ambiental, específicamente en los lineamientos para la aplicación de medidas sancionatorias en el marco del Plan de Intervenciones Colectivas</t>
  </si>
  <si>
    <t>Prestar servicios especializados para la definición de las estrategias de intervención para el desarrollo de la línea de alimentos sanos y seguros del D.C, en el marco del Plan de Intervenciones Colectivas.</t>
  </si>
  <si>
    <t>Prestar servicios especializados para contar con la información oportuna y adecuada   resultante de las acciones de vigilancia sanitaria y ambiental, tanto en la SDS como en las ESE, en el marco del Plan de Intervenciones Colectivas</t>
  </si>
  <si>
    <t>Prestar servicios especializados en salud ambiental para la definición de las estrategias de la línea de aire, ruido y radiación electromagnética, en el marco del Plan de Intervenciones Colectivas.</t>
  </si>
  <si>
    <t>Prestar servicios especializados en las acciones de vigilancia sanitaria dirigidas a los establecimientos y alimentos de alto riesgo, en el marco de la línea de alimentos sanos y seguros, en el Distrito Capital, en el marco del Plan de Intervenciones Colectivas.</t>
  </si>
  <si>
    <t>Prestar servicios profesionales en la referencia y desarrollo del sistema de información en vigilancia sanitaria y ambiental y su articulación con el sistema integrado de vigilancia en salud pública, en el marco del Plan de Intervenciones Colectivas</t>
  </si>
  <si>
    <t xml:space="preserve">Prestar servicio especializado en la gestión, implementación y seguimiento de las acciones realizadas en el Centro de Zoonosis, en el marco del Plan de Intervenciones Colectivas.  </t>
  </si>
  <si>
    <t>Prestar servicios especializados para el desarrollo e implementación de estrategias de gestión intersectorial y asistencia técnica en materia de bioseguridad y salud ocupacional en establecimientos que ofrecen servicio de estética facial, corporal y ornamental, en el marco del Plan de Intervenciones Colectivas.</t>
  </si>
  <si>
    <t>Prestar servicios especializados para realizar seguimiento a la implementación de la red distrital de Farmacovigilancia, a través de la articulación a nivel nacional y el fortalecimiento del sistema de información en el marco del Plan de Intervenciones Colectivas.</t>
  </si>
  <si>
    <t xml:space="preserve">Prestar servicio profesional en la sustanciación de los procesos administrativos sancionatorios higienicosanitarios de la Direccion de Salud Publica, en el marco del Plan de Intervenciones Colectivas. </t>
  </si>
  <si>
    <t>Prestar servicios especializados de epidemiologia ambiental para el desarrollo de estrategias de intervención con énfasis en las líneas de cambio climático y aire, ruido y radiación electromagnética, en el marco del Plan de Intervenciones Colectivas</t>
  </si>
  <si>
    <t>Prestar servicios especializados para la implementación y seguimiento de un modelo de vigilancia epidemiológica ambiental de impacto en salud por sustancias químicas en el Distrito Capital, en el marco del Plan de Intervenciones Colectivas</t>
  </si>
  <si>
    <t>Prestar servicios especializados en la definición e implementación de las estrategias de intervención para el desarrollo de la vigilancia sanitaria en la línea de acción de seguridad química en el D.C, en el marco del Plan de Intervenciones Colectivas.</t>
  </si>
  <si>
    <t>Prestar servicios especializados para la definición, implementación y seguimiento de estrategias de intervención para el desarrollo de la Línea de Medicamentos Seguros, en el marco del Plan de Intervenciones Colectivas.</t>
  </si>
  <si>
    <t>Prestar servicios especializados en la gestión e implementación de estrategias para la ejecución de la línea de calidad del agua y saneamiento básico, en el marco del Plan de Intervenciones Colectivas</t>
  </si>
  <si>
    <t>Prestar servicios especializados en la gestión, implementación y seguimiento de las acciones y estrategias realizadas en el Centro de Zoonosis, en el marco del Plan de Intervenciones Colectivas</t>
  </si>
  <si>
    <t xml:space="preserve">Prestar servicio especializado en la gestión, implementación y seguimiento de las acciones realizadas en el Centro de Zoonosis, en el marco del Plan de Intervenciones Colectivas. </t>
  </si>
  <si>
    <t xml:space="preserve">Prestar servicios especializados para  el desarrollo e implementación de la Vigilancia epidemiológica ambiental y sus efectos en la salud de la población, en el marco del Plan de Intervenciones Colectivas. </t>
  </si>
  <si>
    <t xml:space="preserve">Prestar servicio especializado en la ejecución de actividades de organización, funcionamiento, evaluación, seguimiento y alimentación de los procesos desarrollados en el centro de zoonosis, en el marco del Plan de Intervenciones Colectivas. </t>
  </si>
  <si>
    <t xml:space="preserve">Prestar servicio administrativo para la implementación y funcionamiento de las diferentes acciones de salud ambiental, en el marco del Plan de Intervenciones Colectivas. </t>
  </si>
  <si>
    <t>Prestar servicios especializados para la definición de las estrategias de intervención para el desarrollo de la línea de calidad del agua y saneamiento básico con énfasis en la vigilancia sanitaria de establecimientos de población vulnerable, en el marco del Plan de Intervenciones Colectivas</t>
  </si>
  <si>
    <t>Prestar servicios especializados en la línea de intervención de calidad del agua y saneamiento básico con énfasis en la vigilancia de la calidad del agua, en el marco del Plan de Intervenciones Colectivas.</t>
  </si>
  <si>
    <t>Prestar servicio especializado para el desarrollo de estrategias de intervención para la línea de cambio climático en el marco de la Vigilancia epidemiológica ambiental y sus efectos en la salud de la población, en el marco del Plan de Intervenciones Colectivas.</t>
  </si>
  <si>
    <t xml:space="preserve">Prestar servicio tecnico para la implementación y funcionamiento de los sistemas de información de salud ambiental, con énfasis en las funciones y acciones del Centro de Zoonosis, en el marco del Plan de Intervenciones Colectivas. </t>
  </si>
  <si>
    <t>Prestar servicios especializados para la implementación del plan de acción de la línea de eventos transmisibles de origen zoonótico en el marco de la Política distrital de salud ambiental</t>
  </si>
  <si>
    <t xml:space="preserve">Prestar servicios especializados para la gestión de Salud Ambiental y el seguimiento de intervenciones de Vigilancia Sanitaria y Ambiental, en el marco del Plan de Intervenciones Colectivas. </t>
  </si>
  <si>
    <t>Prestar servicios profesionales en el seguimiento de la ejecución del programa integral de esterilizaciones de caninos y felinos25 en el D.C, en el marco del Plan de Intervenciones Colectivas.</t>
  </si>
  <si>
    <t>Prestar servicio especializado para la implementación y seguimiento del análisis de información en salud ambiental y su georreferenciación, en el marco del Plan de Intervenciones Colectivas</t>
  </si>
  <si>
    <t>Prestar servicio de asistencia tecnica, para la implementación y funcionamiento de los sistemas de información de salud ambiental, en el marco del Plan de Intervenciones Colectivas</t>
  </si>
  <si>
    <t xml:space="preserve">Prestar servicios especializados para la actualización, modificación, ajuste y seguimiento financiero y administrativo a las acciones de salud ambiental  en los proyectos de inversión responsabilidad de la Dirección Epidemiología,Análisis y Gestión de Políticas de Salud Colectiva, en el marco del Plan de Intervenciones Colectivas. </t>
  </si>
  <si>
    <t>Prestar servicio técnico para la implementación y funcionamiento de los sistemas de información de salud ambiental, en el marco del Plan de Intervenciones Colectivas.</t>
  </si>
  <si>
    <t>Prestar servicio profesional en la sustanciación de los procesos administrativos sancionatorios higienicosanitarios de la Dirección de Salud Publica, en el marco del Plan de Intervenciones Colectivas.</t>
  </si>
  <si>
    <t>Prestar servicio administrativo para la ejecución de los procesos sancionatorios higienicosanitarios de la Dirección de Salud Publica, en el marco del Plan de Intervenciones Colectivas.</t>
  </si>
  <si>
    <t xml:space="preserve">Prestar servicios profesionales para la investigacion y seguimiento de alertas y brotes asociados por intoxicacion por medicamentos y sustancias quimicas de las  acciones de salud ambiental, en el marco del Plan de Intervenciones Colectivas. </t>
  </si>
  <si>
    <t>Prestar servicios profesionales en salud ambiental para la definición e implementacion de estrategias para la intervencion en ruido y radiación electromagnética, en el marco del Plan de Intervenciones Colectivas.</t>
  </si>
  <si>
    <t>Prestar servicios profesionales para fortalecer la operación de Vigilancia Sanitaria y ambiental, en el marco del Plan de Intervenciones Colectivas.</t>
  </si>
  <si>
    <t>Aunar esfuerzos para estimar la carga de enfermedad para Bogota Distrito Capital, usando como indicadores los años de vida ajustados por Discapacida, por muerte prematura, identicar los determinantes y las prioridades de Salud Publica de Bogota D.C.</t>
  </si>
  <si>
    <t>Julio Alberto Rincón Ramirez
Subsecretario de Planeción y Gestión Sectorial
Tel 3649090 ext 9683</t>
  </si>
  <si>
    <t>Desarrollar procesos pedagógicos para  fortalecer la cultura de gestión y control  en la SDS (Competencias gerenciales y operativas en los diferentes niveles de la Entidad)</t>
  </si>
  <si>
    <t>Desarrollar el proceso de medición de satisfacción del cliente en todos los  procesos de la SDS</t>
  </si>
  <si>
    <t>Realizar la visita de mantenimiento para la certificación de calidad en las normas NTC GP:1000-2009 e ISO 9001 y desarrollar la preauditoria para los subsistemas que componen el SIG.</t>
  </si>
  <si>
    <t>Prestar servicios tecnológicos en la Dirección de Planeación sectorial, en el seguimiento a los diferentes proyectos, informes y aplicativos utilizados en el desarrollo de los procesos de planeación, en el desarrollo de funciones de carácter administrativo en Rectoría.</t>
  </si>
  <si>
    <t>Prestar servicios profesionales en la Dirección de Planeación Sectorial en el  proceso de planeación y seguimiento de la política en salud, para el fortalecimiento de la gestión y de planeación en salud para Bogotá D.C.</t>
  </si>
  <si>
    <t>Prestar servicios especializados y de asistencia técnica en la Dirección de Planeación sectorial en el desarrollo y control de Políticas Publicas y  del sistema de calidad de las Empresas aseguradoras de planes de beneficio, para el fortalecimiento de la Gestión y de la Planeación en salud para Bogotá</t>
  </si>
  <si>
    <t>Prestar servicios especializados en la Dirección de Planeación Sectorial en el  proceso de planeación en salud de la política sectorial,  para el fortalecimiento de la gestión y de planeación en salud para Bogotá D.C.</t>
  </si>
  <si>
    <t>Prestar servicios  especializados en la Dirección de Planeación Sectorial en la formulación, desarrollo, aplicación y seguimiento de las líneas de Inversión en salud para las localidades del Distrito, en el fortalecimiento de la gestión y planeación en Salud para el D.C</t>
  </si>
  <si>
    <t>Prestar servicios profesionales en la Dirección de Planeación Sectorial en la consolidación de planes, programas, proyectos y financiamiento del sector público de la Salud en Bogotá D.C., en el desarrollo de funciones de carácter administrativo en Rectoría</t>
  </si>
  <si>
    <t>Prestar servicios profesionales en la Dirección de Planeación Sectorial en el manejo de los aplicativos de información de entes de control, de los procesos encomendados al grupo de Análisis, Programación y Evaluación, en el desarrollo de funciones de carácter administrativo en Rectoría</t>
  </si>
  <si>
    <t>Prestar servicios tecnológicos en la Dirección de Planeación Sectorial en la organización de los procesos administrativos y elaboración de informes de control documental en el fortalecimiento de la gestión y planeación para salud.</t>
  </si>
  <si>
    <t>Prestar servicios profesionales en la Dirección de Planeación sectorial en el análisis del componente financiero de los planes, programas y proyectos del sector salud dek Distrito Capital.</t>
  </si>
  <si>
    <t>Prestar servicios especializados en la Dirección de Planeación Sectorial en los procesos de planeación de la gestión distrital y local con enfoque diferencial de poblaciones, para el fortalecimiento de la gestión y de la planeación en salud para Bogotá</t>
  </si>
  <si>
    <t>Prestar servicios especializados y asistencia técnica en la Dirección de Planeación Sectorial en el desarrollo de análisis para el fortalecimiento de la situación financiera y sostenibilidad de las Empresas Sociales del Estado de la red adscrita, en el desarrollo de funciones de carácter administrativo en Rectoría</t>
  </si>
  <si>
    <t>Prestar servicios especializados y de asistencia técnica en la Dirección de Planeación Sectorial, en el desarrollo del sistema de costos hospitalarios de la red pública Distrital adscrita a la Entidad, para el fortalecimiento de la Gestión y de la Planeación en salud para Bogotá</t>
  </si>
  <si>
    <t>Prestar servicios especializados en la Dirección de Planeación sectorial, en el proceso de programación, seguimiento  y evaluación de la inversión del Fondo Financiero Distrital de Salud, para el fortalecimiento de la Gestión y de la Planeación en salud para Bogotá.</t>
  </si>
  <si>
    <t>Prestar servicios  especializados y de asistencia  técnica en la Dirección de Planeación Sectorial realizando análisis de la situación de salud en el Distrito Capital,  en el desarrollo funciones de carácter admisnitrativo en Rectoría  en el marco del Plan de Desarrollo vigente para la ciudad.</t>
  </si>
  <si>
    <t>Prestar servicios profesionales especializados en la Dirección de Planeación Sectorial, en la consolidación del portafolio de servicios hospitalarios de la red adscrita a la S.D.S del Distrito Capital, en el desarrollo de las funciones de carácter administrativo en Rectoría.</t>
  </si>
  <si>
    <t>Prestar servicios especializados y de asistencia técnica  en la Dirección de Planeación Sectorial en el análisis, estudios e informes dentro del proceso de planeación en salud y calidad de vida para Bogotá D.C.en el desarrollo de funciones de carácter administrativo en Rectoría.</t>
  </si>
  <si>
    <t>Prestar servicios especializados en la direcciòn de Planeaciòn Sectorial, en el desarrollo de la planeación Distrital y local  en los grupos de Infancia, Adolescencia, juventud y adultez,para el fortalecimiento de la gestión y de la planeación en salud para Bogotá.</t>
  </si>
  <si>
    <t>Prestar servicios especializados y de asistencia técnica  en la Dirección de Planeación sectorial  en el  proceso de planeación de la gestión financiera  de las empresas sociales del Estado en cumplimiento del Decreto 2193 de 2004 del Ministerio de la Protección Social, en el desarrollo de funciones de carácter administrativo en Rectoría.</t>
  </si>
  <si>
    <t>Prestar servicios especializados y de asistencia técnica en la Dirección de Planeación sectorial en el proceso de diseño, implementación y seguimiento del sistema de costos del sector Salud y de los organismos adscritos a la red pública Distrital, para el fortalecimiento de la Gestión y de la Planeación en salud para Bogotá</t>
  </si>
  <si>
    <t>Prestar servicios tecnológicos en la Dirección de Planeación sectorial,  en el proceso de formulación, seguimiento y actualización de los procesos de Calidad y Control interno, para el fortalecimiento de la Gestión y la Planeación para la Salud.</t>
  </si>
  <si>
    <t>Prestar servicios especializados y de asistencia técnica en la Dirección de Planeación sectorial, en el desarrollo de estrategias de comunicación para la divulgación y promoción de politicas, planes, programas y proyectos a cargo de la entidad  apoyando el fortalecimiento de la gestión y de planeación en salud para Bogotá D.C.</t>
  </si>
  <si>
    <t>Prestar servicios profesionales en la Dirección de Planeación sectorial, en el proceso de diseño, implementación y seguimiento del sistema de costos del sector Salud y de los organismos adscritos a la Red Pública Distrital, para el fortalecimiento de la Gestión y de la Planeación en salud para Bogotá.</t>
  </si>
  <si>
    <t>Prestar servicios especializados y de asistencia técnica en la Dirección de Planeación sectorial en la gestión financiera del proceso de inversión del Fondo Financiero Distrital de Salud, apoyando el fortalecimiento de la gestión y de planeación en salud para Bogotá D.C.</t>
  </si>
  <si>
    <t>Prestar servicios  especializados y de asistencia técnica jurídica en los temas relacionados con Capital Salud EPS, para el fortalecimiento de la gestión y planeación en salud.</t>
  </si>
  <si>
    <t>Prestar servicios Especializados y de asistencia técnica en la Dirección de Planeación sectorial para el mejoramiento del proceso de las Políticas Públicas del sector, en el fortalecimiento de la gestión y planeación en salud.</t>
  </si>
  <si>
    <t>Prestar servicios especializados y de asistencia técnica en la Dirección de Planeación sectorial, en el proceso de análisis y evaluación estadístico del cumplimiento de las metas sectoriales del Plan de Gobierno 2012-2016 "Bogotá Humana", en el desarrollo de funciones de carácter administrativo en Rectoría.</t>
  </si>
  <si>
    <t>Prestar servicios profesionales en la Dirección de Planeación sectorial en la verificación y análisis de la información de los Registros Individuales de Prestación de Servicios de Salud (RIPS), en el desarrollo de funciones de carácter adminsitrativo en Rectoria.</t>
  </si>
  <si>
    <t>Prestar servicios  especializados  en la Dirección de Planeación sectorial, para realizar análisis con enfoque epidemiológico de las  condiciones de salud y de atención de la población bogotana, para el fortalecimiento de la gestión y de la planeación en salud para Bogotá</t>
  </si>
  <si>
    <t>Prestar servicios técnicos en la Dirección de Planeación Sectorial en la organización de los procesos administrativos y elaboración de informes de control documental, en el desarrollo de funciones de carácter administrativo en la Rectoría,  apoyando el fortalecimiento de la gestión y de la planeación en salud para Bogotá.</t>
  </si>
  <si>
    <t>Prestar servicios profesionales especializados en asuntos jurídicos en la Dirección de Planeación sectorial,  mediante la emisión de conceptos, respuestas e informes a organismos de control, respuestas a derechos de petición de instituciones públicas y privadas, y el apoyo en materia precontractual, contractual y pos-contractual de los procesos contractuales a cargo de la Dirección para el fortalecimiento de la Gestión y de la Planeación en salud para Bogotá”</t>
  </si>
  <si>
    <t>Prestar servicios  profesionales especializados en la Dirección de Planeación sectorial, en el proceso de formulación de planes y proyectos del plan bienal de inversiones, para el fortalecimiento de la Gestión y de la Planeación en salud para Bogotá.</t>
  </si>
  <si>
    <t>Prestar servicios profesionales especializados  y de asistencia técnica  jurídica para apoyar la gestión de las  direcciónes  y dependencias conforme a los requerimientos institucionales con con énfasis en los cumplimientos de los objetivos institucionales y la gestión integral de la Política de Salud en el D.C, para el fortalecimiento de la Gestión y la Planeación para la Salud</t>
  </si>
  <si>
    <t>Prestar servicios profesionales especializados en la Subsecretaría de Planeación y Gestión Sectorial en el desarrollo y seguimiento de los diferentes procesos que se lideran en la dirección, para el fortalecimiento de la gestión y de planeación en salud para Bogotá D.C.</t>
  </si>
  <si>
    <t>Prestar servicios especializados en la Subsecretaría de Planeación y Gestión Sectorial de la Secretaría Distrital de Salud, en el proceso de gestión precontractual de los proyectos de inversión a cargo de la Subsecretaría,  en el marco del  fortalecimiento de la gestión y de la planeación en salud para Bogotá D.C.</t>
  </si>
  <si>
    <t>Prestar servicios profesionales especializados y de asistencia técnica en la Subsecretaría de Planeación y Gestión Sectorial de la Secretaria Distrital de Salud de Bogotá D.C. para la articulación y la instrumentación del desarrollo integral y sistemático del proceso de planificación sectorial</t>
  </si>
  <si>
    <t>Prestar servicios especializados en la Dirección de Análisis de entidades públicas Distritales del Sector Salud, realizando seguimiento de la gestión de las Empresas Sociales del Estado adscritas a la Red Pública Distrital, monitoreando y evaluando los programas de saneamiento fiscal y financiero y los planes de desempeño institucional adoptados por las ESE, en el marco de  los principios rectores del sistema integrado de gestión de calidad y ley 1438 de 2011.</t>
  </si>
  <si>
    <t>Prestar servicios profesionales especializados en la Dirección de Análisis de entidades públicas Distritales del Sector Salud, en el fortalecimiento al programa de saneamiento fiscal y financiero de las ESE en el marco del fortalecimiento de la Gestión y de la planeación e Salud para  Bogotá.</t>
  </si>
  <si>
    <t>Prestar servicios profesionales especializados en la Dirección de Análisis de entidades públicas Distritales del Sector Salud, fortaleciendo el programa de saneamiento fiscal y financiero de las ESE en el marco del fortalecimiento de la Gestión y de la planeación e Salud para  Bogotá.</t>
  </si>
  <si>
    <t>Prestar servicios profesionales especializados en  la Dirección de Análisis de entidades públicas Distritales del Sector Salud, en el diseño y seguimiento al programa de saneamiento fiscal de las ESE, en el desarrollo de las funciones de carácter administrativo en Rectoría.</t>
  </si>
  <si>
    <t>Prestar Servicios especializados en la Dirección de Análisis de entidades públicas Distritales del Sector Salud,  para la implementación y aplicación de  los lineamientos  de política presupuestal y financiera que permite un adecuado seguimiento a los recursos públicos que se manejan a través de las Empresas Sociales del Estado, en el marco de saneamiento fiscal y financiero de las ESE, en el desarrollo de funciones de carácter administrativo en Rectoría</t>
  </si>
  <si>
    <t xml:space="preserve">Prestar servicios profesionales especializados  en la Dirección de Análisis de entidades públicas Distritales del Sector Salud,  en la implementación, seguimiento y evaluación de: el plan de diagnóstico de prestación de servicios de salud, el plan de rediseño y reorganización institucional y el programa de saneamiento fiscal y financiero; así como en todos aquellos aspectos que contribuyan a mejorar la gestión de dichas entidades en cumplimiento de la Ley 1438 de 2011 y el Plan de Desarrollo Distrital Bogotá Humana 2012- 2016. </t>
  </si>
  <si>
    <t>Prestar servicios profesionales en la Dirección de Análisis de entidades públicas Distritales del Sector Salud,  en la implementación y seguimiento al  programa de saneamiento fiscal y financiero de las ESE en el marco del fortalecimiento de la Gestión y de la planeación e Salud para  Bogotá</t>
  </si>
  <si>
    <t>Prestar servicios especializados a la  Dirección de Análisis de entidades públicas Distritales del Sector Salud,  en el desarrollo, análisis y fortalecimiento al grupo y programa de saneamiento de Hopitales, en el  marco del fortalecimiento de la Gestión y de la planeación e Salud para  Bogotá.</t>
  </si>
  <si>
    <t>Prestar servicios especializados y de asistencia técnica  en la Dirección de Análisis de entidades públicas Distritales del Sector Salud,  en el desarrollo e implemenación de la politica de saneamiento fiscal y financiero de las ESE de la red adscrita para el fortalecimiento de la gestión y de la planeación en salud para Bogotá.</t>
  </si>
  <si>
    <t>Prestar servicios profesionales  Especializados en la Dirección de Análisis de entidades públicas Distritales del Sector Salud, en el  fortalecimiento al programa de saneamiento fiscal y financiero de las ESE en el marco del fortalecimiento de la Gestión y de la planeación en Salud para  Bogotá.</t>
  </si>
  <si>
    <t>Prestar servicios profesionales  en la Dirección de Análisis de entidades públicas Distritales del Sector Salud, en fortalecimiento al programa de saneamiento fiscal y financiero de las ESE, en el marco del fortalecimiento de la Gestión y de la planeación en Salud para  Bogotá.</t>
  </si>
  <si>
    <t>Prestar servicios profesionales en la Dirección de Análisis de entidades públicas Distritales del Sector Salud, en lo relacionado al desarrollo del programa de saneamiento fiscal y financiero de las ESE´s adscritas a la red pública, en el fortalecimiento de la gestión y la planeación en salud para el Distrito capital</t>
  </si>
  <si>
    <t>Prestar servicios tecnológicos en la  Dirección de Análisis de entidades públicas Distritales del Sector Salud, en el fortalecimiento al programa de saneamiento fiscal y financiero de las Empresas Sociales del Estado</t>
  </si>
  <si>
    <t>Prestar servivios tecnológicos en la Dirección Financiera de la Secretaría Distrital de Salud, en el desarrollo y análisis  financiero de las fuentes de financiamiento del sector Salud en el marco del fortalecimiento de la Gestión y de la Planeación en Salud para Bogotá.</t>
  </si>
  <si>
    <t>Prestar servicios especializados en la Dirección de Análisis de entidades públicas Distritales del Sector Salud en la implementación, seguimiento y evaluación de: el plan de diagnóstico de prestación de servicios de salud, el plan de rediseño y reorganización institucional y el programa de saneamiento fiscal y financiero; así como en todos aquellos aspectos que contribuyan a mejorar la gestión de dichas entidades en cumplimiento de la Ley 1438 de 2011 y el Plan de Desarrollo Distrital Bogotá Humana 2012- 2016.</t>
  </si>
  <si>
    <t>Prestar servicios profesionales especializados en la Dirección Financiera, en el proceso de tesoreria, para el desarrollo de funciones de carácter adminsitrativo en Rectoría</t>
  </si>
  <si>
    <t>Prestar servicios asistenciales en la Dirección de Análisis de entidades públicas Distritales del Sector Salud,  en la organización de los procesos administrativos y elaboración de informes de control documental, en el desarrollo de funciones de carácter administrativo en la Rectoría,  apoyando el fortalecimiento de la gestión y de la planeación en salud para Bogotá.</t>
  </si>
  <si>
    <t>Prestar servicios profesionales, en la Oficina de Control Interno, de la Secretaría Distrital de Salud, en el desarrollo de auditorías integrales y seguimientos en los procesos misionales, estratégicos y de apoyo, en el fortalecimiento de la Gestión y Planeación en Salud para el D.C.</t>
  </si>
  <si>
    <t>Prestar los servicios especializados, en la Oficina de Control Interno, realizando auditorias integrales y seguimientos a los procesos misionales, estratégicos y de apoyo de la Secretaría Distrital de Salud, en el fortalecimiento de la Gestión y Planeación en Salud para el D.C</t>
  </si>
  <si>
    <t>Prestar los servicios jurídicos especializados, en la Oficina de Control Interno, realizando auditorias integrales y seguimientos a los planes de mejoramiento de los procesos misionales, estratégicos y de apoyo, en el fortalecimiento de la Gestión y Planeación en Salud para el D.C</t>
  </si>
  <si>
    <t>Prestar servicios de gestión administrativa, en procesos y trámites en el Despacho de la Secretaría Distrital de Salud, para el fortalecimiento en la planeación de la salud de la problación del D.C.</t>
  </si>
  <si>
    <t>Prestar servicios especializados para coordinar la interrelación entre la Secretaría Distrital de Salud y el Concejo de Bogotá con el fin de realizar el seguimiento, control y evaluación de las respuestas emitidas por la Entidad en los diferentes requerimientos sobre proyectos de ley, proyectos de acuerdo y demas informacion que sea solicitada por los organismos de control en el marco de la política pública de salud, para el fortalecimiento de la Gestión y la Planeación en Salud.</t>
  </si>
  <si>
    <t>Prestar servicios profesionales especializados y de asistencia técnica en el Despacho del Señor Secretario de Salud en materia de conceptos para la instrumentación y formulación de estrategias para la adecuada gestión financiera,  en el fortalecimiento de la Gestión y la Planeación para la Salud en Bogotá D.C.</t>
  </si>
  <si>
    <t>Prestar servicios especializados en el Despacho de la Secretaría Distrital de Salud, en el proceso de Gestión de comités externos, mesas de trabajo, consejos Directivos y demás agentes externos para el fortalecimiento de la Gestión y la Planeación para la Salud.</t>
  </si>
  <si>
    <t>Prestar servicios profesionales en la Dirección de Planeación sectorial en el proceso de programación, seguimiento y evaluación a la gestión del sector Salud mediante el tablero de control de la Secretaría Distrital de Salud, para el fortalecimiento de la Gestión y la Planeación para la Salud.</t>
  </si>
  <si>
    <t>Prestar servicios especializados y de asistencia técnica en la Subsecretaría de Planeación y Gestión Sectorial, revisando, ajustando e implementando la política pública de prestación de servicios de salud en el Distrito Capital, en el fortalecimiento de la gestión y la Planeación para la salud</t>
  </si>
  <si>
    <t>Prestar servicios asistenciales en la Drección de Planeación Sectorial, en el proceso de gestión documental  de la  información de los Registros Individuales de Prestación de Servicios de Salud (RIPS), en la dirección de para el fortalecimiento de la Gestión y la Planeación para la Salud.</t>
  </si>
  <si>
    <t>Prestar servicios profesionales especializados en  la Dirección Financiera de la SDS en la evaluación de las condiciones coyunturales y estructurales de financiación de las ESE, EPS-S, en el marco del Sistema General de Seguridad Social en Salud,para el fortalecimiento de la Gestión y de la Planeación en salud para Bogotá.</t>
  </si>
  <si>
    <t>Prestar servicios profesionales especializados en la Dirección Financiera, en el análisis y evaluación de las condiciones y estado de la cartera de la entidad, mediante la adopción de lineamientos y estrategias que en el marco de la normatividad vigente se establezcan para el mejoramiento de la gestión financieras institucional.</t>
  </si>
  <si>
    <t>Prestar servicios profesionales especializados en la Dirección de Análisis de entidades Públicas Distritales del Sector Salud,  para Proponer e implementar los lineamientos de política presupuestal y financiera que permite un adecuado seguimiento a los recursos públicos que se manejan a través de las ESE, en el desarrollo de funciones de carácter administrativo en Rectoría.</t>
  </si>
  <si>
    <t>Prestar servicios profesionales especializados en la Dirección Dirección de Análisis de entidades Públicas Distritales del Sector Salud  en la adopción de lineamientos para el mejoramiento de la gestión financiera institucional y de las ESE, en el desarrollo de funciones de carácter administrativo en Rectoría.</t>
  </si>
  <si>
    <t>Prestar servicios Profesionales en la Dirección Financiera - en el proceso de ejecución presupuestal de la Secretaría Distrital de Salud y el Fondo Financiero Distrital de Salud para el cumplimiento de las normas que rigen el manejo de los recursos de la salud, en el desarrollo de funciones de carácter administrativo en Rectoría.</t>
  </si>
  <si>
    <t>Prestar servicios profesionales en la Dirección Financiera-area de contabilidad, en el marco del desarrollo de la politica pública de financiamiento del sector Salud.</t>
  </si>
  <si>
    <t>Prestar servicios profesionales especializados y asistencia técnica a la Dirección Financiera en la implementación, seguimiento y evaluación de: el plan de diagnóstico de prestación de servicios de salud, el plan de rediseño y reorganización institucional y el programa de saneamiento fiscal y financiero; así como en todos aquellos aspectos que contribuyan a mejorar la gestión de dichas entidades en cumplimiento de la Ley 1438 de 2011 y el Plan de Desarrollo Distrital Bogotá Humana 2012- 2016.</t>
  </si>
  <si>
    <t>Prestar servicios técnicos en la Dirección Financiera de la Secretaría Distrital de Salud, brindando soporte técnico en actividades relacionadas con el desarrollo de las funciones de la Dirección,  para el fortalecimiento de la Gestión y la Planeación en salud</t>
  </si>
  <si>
    <t>Prestar los servicios profesionales especializados en  la Dirección financiera área de Contabilidad, en el proceso de sostenibilidad del sistema contable de los Estados financieros  del Fondo Financiero de Salud, en el marco del Sistema de Gestión de la Calidad SGC, en el desarrollo de las funciones administrativas en rectoría.</t>
  </si>
  <si>
    <t>Prestar servicios profesionales especializados en la Dirección Financiera para proponer e implementar los lineamientos de política presupuestal y financiera que permita un adecuado seguimiento a los recursos públicos que se manejan a través de las ESE en el desarrollo de funciones de carácter administrativo en Rectoría</t>
  </si>
  <si>
    <t>Prestar servicios profesionales especializados en la Oficina Asesora de Jurídica de la Secretaría Distrital de Salud, para apoyar los diferentes procesos administrativos en sustanciación que adelanta la dirección jurídica y de contratación, en el desarrollo de funciones de carácter administrativo en Rectoría</t>
  </si>
  <si>
    <t>Prestar servicios especializados en la Subdirección de contratación, en el proceso contractual para el fortalecimiento de la Gestión y  de la planeación en salud para Bogotá.</t>
  </si>
  <si>
    <t>Prestar servicios de especializados  en la Subdirección de Contratación,  en el proceso contractual para el fortalecimiento de la Gestión y  de la planeación en salud para Bogotá.</t>
  </si>
  <si>
    <t>Prestar servicios especializados y de asistencia técnica en la Oficina Asesora de Juridica de la Secretaría Distrital de Salud, en la elaboración de estudios y conceptos especialmente en el diseño y estructuración de las politicas Públicas Distritales.</t>
  </si>
  <si>
    <t>Prestar los servicios profesionales especializados en la Oficina Asesor de Jurídica, para desarrollar las actividades tendientes a la recuperación de las acreencias a favor del Fondo Financiero Distrital de Salud, que permitirá obtener recursos que garanticen la Salud Pública de la población del Distrito Capital.</t>
  </si>
  <si>
    <t>Prestar servicios profesionales especializados en la Oficina Asesora de Jurídica en los diferentes procesos administrativos en sustanciación de los actos administrativos que adelante la Dirección, para el fortalecimiento de la Gestión y de la Planeación en Salud para Bogotá.</t>
  </si>
  <si>
    <t>Prestar los servicios como asistente a la Subdirección de Contratación; en procesos administrativos que se requieran para el fortalecimiento de la Gestión y la Planeación para la Salud.</t>
  </si>
  <si>
    <t>Prestar servicios de profesional especializado en la Subdirección de Contratación; en el proceso contractual para el fortalecimiento de la Gestión y la Planeación para la Salud.</t>
  </si>
  <si>
    <t>Prestar los servicios como asistente a la Subdirección de contratación; en procesos administrativos que se requieran para el fortalecimiento de la Gestión y la Planeación para la Salud.</t>
  </si>
  <si>
    <t>Prestar los servicios como técnico en la Subdirección de Contratación; en las actividades relacionadas con el soporte documental y archivo necesario para el fortalecimiento de la Gestión y la Planeación para la Salud.</t>
  </si>
  <si>
    <t>Prestar los servicios como asistente en la Subdirección de contratación; en procesos administrativos que se requieran para el fortalecimiento de la Gestión y la Planeación para la Salud.</t>
  </si>
  <si>
    <t>Prestar servicios asistenciales en la Dirección de Planeación Sectorial,  en la organización de los procesos administrativos y elaboración de informes de control documental, en el desarrollo de funciones de carácter administrativo en la Rectoría,  apoyando el fortalecimiento de la gestión y de la planeación en salud para Bogotá.</t>
  </si>
  <si>
    <t>Prestar servicios profesionales  en la Dirección de Análisis de Entidades Públicas del Sector Salud, en el marco del fortalecimiento del análisis de la gestión del talento Humano de la Red Pública Hospitalariam, para el fortalecimiento de la gestión y la Planeación en Salud.</t>
  </si>
  <si>
    <t>Prestar servicios especializados en la Dirección de Análisis de Entidades Públicas del Sector Salud, en el marco del fortalecimiento del análisis, gestión y articulación de tecnología, información y comunicaciones de la Red Pública Hospitalaria, para el fortalecimiento de la gestión y la Planeación en Salud</t>
  </si>
  <si>
    <t>Prestar servicios especializados en la Dirección de Análisis de Entidades Públicas del Sector Salud, en el marco del fortalecimiento del análisis de la gestión y cultura de la Red Pública Hospitalaria, para el fortalecimiento de la gestión y la planeación en Salud.</t>
  </si>
  <si>
    <t>Prestar servicios especializados en la Dirección de Análisis de Entidades Públicas del Sector Salud, en el marco del fortalecimiento del análisis de la gestión integral de la Red Pública Hospitalaria, para el fortalecimiento de la gestión y la planeación en Salud.</t>
  </si>
  <si>
    <t>Prestar servicios especializados en la Dirección de Análisis de Entidades Públicas del Sector Salud en el marco del fortalecimiento de la gestión de los proyectos de inversión de la Red Pública Hospitalaria, para el fortalecimiento de la gestión y la planeación en salud.</t>
  </si>
  <si>
    <t>Prestar servicios profesionales en la Dirección de Análisis de Entidades Públicas del Sector Salud, en el marco del fortalecimiento del análisis contable de la red pública hospitalaria, para el fortalecimiento de la gestión y la planeación en salud</t>
  </si>
  <si>
    <t>Prestar servicios especializados en la Dirección de Análisis de Entidades Públicas del Sector Salud, en el marco del fortalecimiento del análisis de la gestión integral de programas y proyectos de la Red Pública Hospitalaria, para el fortalecimiento de la gestión y la planeación en salud</t>
  </si>
  <si>
    <t>Prestar servicios especializados en la Dirección de Análisis de Entidades Públicas del Sector Salud, en el marco del fortalecimiento de los  convenios docencia servicios y prácticas formativas  de la Red Pública Hospitalaria, para el fortalecimiento de la gestión y la planeación en salud</t>
  </si>
  <si>
    <t>Prestar servicios profesionales en la Dirección de Análisis de Entidades Públicas del Sector Salud en el marco del fortalecimiento del análisis financiero de la Red Pública Hospitalaria</t>
  </si>
  <si>
    <t>Prestar servicios profesionales desarrollando actividades para el fortalecimiento de la gestión y la Planeación para la Salud en el D.C.</t>
  </si>
  <si>
    <t>Prestar servicios especializados y de asistencia técnica, en el proceso de mantenimiento a la Certificación e implementación del Sistema Integrado de Gestión en la Secretaría Distrital de Salud, en el desarrollo de funciones de carácter administrativo en el sistema de gestión de calidad y MECI.</t>
  </si>
  <si>
    <t>Prestar servicios profesionales en la Dirección de Planeación institucional y calidad, para garantizar el mantenimiento y mejora continua del Sistema Integrado de Gestión y Acreditación, en el desarrollo de funciones de carácter administrativo en el sistema de gestión de calidad y MECI.</t>
  </si>
  <si>
    <t>Prestar servicios especializados y de asistencia técnica en la Dirección de Planeación Institucional y Calidad, desarrollando e implementando metodologías, herramientas e instrumentos para el Modelo Estándar de Control Interno MECI en articulación con el Sistema Integrado de gestión, en el desarrollo de funciones de carácter administrativo en el sistema de gestión de calidad y MECI.</t>
  </si>
  <si>
    <t>Prestar servicios tecnológicos en la Dirección de Planeación Institucional y Calidad apoyando tecnicamente las acciones para la actualización continua del normograma institucional, que apunten al sostenimiento del Sistema Integrado de Gestión.</t>
  </si>
  <si>
    <t>Prestar servicios profesionales en la Dirección de Planeación Institucional y Calidad, para la implementación de metodologías, herramientas e instrumentos que garanticen el mantenimiento y mejora continua del Sistema Integrado de Gestión, en el desarrollo de funciones de carácter administrativo  en el sistema de gestión de calidad y MECI.</t>
  </si>
  <si>
    <t>Prestar servicios  especializados en la Dirección de Planeación Institucional y Calidad, para garantizar el mantenimiento y mejora continua del Sistema Integrado de Gestión Institucional, en el desarrollo de funciones de carácter administrativo en el sistema de gestión de calidad y MECI.</t>
  </si>
  <si>
    <t>Prestar servicios profesionales en la Dirección de Planeación Institucional y Calidad, en la  implementación del Sistema Integrado de gestión en los procesos, para el desarrollo de funciones de carácter administrativo en Rectoría.</t>
  </si>
  <si>
    <t>Prestar servicios asistenciales en la Dirección de Planeación institucional y calidad, desarrollando actividades administrativas dentro del proyecto del Sistema Integrado de Gestión “SIG”, en el marco de las políticas para la promoción de calidad de vida y salud, en el desarrollo de funciones de carácter administrativo en el sistema de gestión de calidad y MECI.</t>
  </si>
  <si>
    <t>Prestar servicios especializados en la Dirección de Planeación Institucional y Calidad, para garantizar el mantenimiento y mejora continua del Sistema Integrado de Gestión Institucional y la Acreditación, en los procesos que le sean asignados, en el desarrollo de funciones de carácter administrativo en el sistema de gestión de calidad y MECI.</t>
  </si>
  <si>
    <t>Prestar servicios especializados en la Dirección de Planeación institucional y calidad, para el proceso de acreditación de la Secretaría Distrital de Salud, como Dirección Territorial de Salud, en articulación  con el desarrollo del Sistema Integrado de Gestión.</t>
  </si>
  <si>
    <t>Prestar servicios profesionales especializados en la Dirección Financiera  en el proceso de  Control Interno Contable, Sistema Integrado de Gestión de Calidad, en el desarrollo de funciones de carácter administrativo en el sistema de gestión de calidad y MECI.</t>
  </si>
  <si>
    <t>Prestar servicios especializados en la Dirección Financiera para el desarrollo de funciones de carácter administrativo del sistema de Gestión de Calidad, para el fortalecimiento de la Gestión y la Planeación para la Salud.</t>
  </si>
  <si>
    <t xml:space="preserve">Prestar Servicios Especializados y Asistencia Técnica en  la ejecución de actividades de Planeación Institucional y Medición de la Gestión mediante Tableros de Control e  implementación de los Subsistemas que componen el Sistema Integrado de Gestión </t>
  </si>
  <si>
    <t>Prestar servicios en el desarrollo de actividades en Gestión Integral de la politica de Salud en el D.C y en Localidades</t>
  </si>
  <si>
    <t>93141500</t>
  </si>
  <si>
    <t xml:space="preserve">Evaluación de la Política Pública de Participación Social y Servicio al Ciudadano en Salud, desde la percepción y satisfacción de la ciudadanía con la calidad de la atención brindada a través de los puntos de servicio al ciudadano y la efectividad de las respuestas a los peticionarios-as frente a quejas y reclamos ingresados al Sistema de Quejas y Soluciones de la Secretaria Distrital de Salud; así como también desde la percepción de los actores sociales con los procesos de participación social desarrollados a través de la gestión territorial e institucional, los Puntos por el Derecho a la Salud-PDS, el control social, los espacios y formas de participación, la gestión poblacional y ambiental. </t>
  </si>
  <si>
    <t>Diana Carolina Corcho Mejia Directora de Participación Social y Servicios al Ciudadano  Secretaría Distrital de Salud de Bogotá D.C.  Correo electrónico: dccorcho@saludcapital.gov.co Teléfono 3649090</t>
  </si>
  <si>
    <t>93140000</t>
  </si>
  <si>
    <t xml:space="preserve">Aunar esfuerzos para promover la participación social de los ciudadanos y ciudadanas por la defensa del derecho a la salud, desarrollando una cultura de análisis, reflexión e incidencia de las situaciones que les afectan y son causadas por el sistema de salud,  a través de la promoción del control social, gestión y la exigibilidad  jurídica,  política y social para reducir la segregación y las inequidades en salud, a partir de la estrategia de exigibilidad por el derecho a la Salud en la localidades del Distrito. </t>
  </si>
  <si>
    <t xml:space="preserve">Prestar los servicios profesionales para impulsar y fortalecer los procesos de participación Ciudadana para avanzar en la exigibilidad del derecho a la Salud. </t>
  </si>
  <si>
    <t xml:space="preserve">Prestar los servicios profesionales para impulsar y fortalecer los procesos de participación Ciudadana para avanzar en la exigibilidad del derecho a la Salud. 
</t>
  </si>
  <si>
    <t xml:space="preserve">Prestar los servicios especializados para promover y fortalecer los procesos de participación Ciudadana para avanzar en la exigibilidad del derecho a la Salud. </t>
  </si>
  <si>
    <t xml:space="preserve">Prestar los servicios especializados para brindar asistencia técnica y acompañamiento, en la gestión territorial para garantizar el derecho a la salud de los ciudadanos del Distrito Capital. </t>
  </si>
  <si>
    <t xml:space="preserve">Ejecutar labores de soporte Administrativo, atención telefónica y personal a la Ciudadanía en los procesos de la Subsecretaría de Gestión Territorial, Participación y Servicio a la ciudadanía o en la dependencia que le asigne el supervisor </t>
  </si>
  <si>
    <t xml:space="preserve"> Prestar los servicios profesionales para promover y fortalecer los procesos de participación Ciudadana para avanzar en la exigibilidad del derecho a la Salud. </t>
  </si>
  <si>
    <t>Prestar los servicios especializados para orientar, informar y atender el SQS y el SIDBA en la SDS, CADES y SUPERCADES y/o demás espacios en los que la Secretaría haga presencia institucional, para garantizar el acceso a los servicios de salud, en el Distrito Capital.</t>
  </si>
  <si>
    <t xml:space="preserve"> Realizar apoyo técnico y administrativo a la Dirección Servicio a la Ciudadanía en el servicio de Orientación e información.</t>
  </si>
  <si>
    <t>Realizar apoyo Administrativo a la Dirección de Participación Social, Gestión Territorial y Transectorialidad.</t>
  </si>
  <si>
    <t xml:space="preserve">Prestar los servicios especializados para brindar asistencia técnica, apoyo y acompañamiento a las oficinas de Participación Social y Servicio al Ciudadano de las ESE, EPS, para garantizar la rectoria y mejoramiento en la prestación de los servicios. </t>
  </si>
  <si>
    <t xml:space="preserve">Prestar los servicios profesionales para promover y fortalecer los procesos de participación Ciudadana para avanzar en la exigibilidad del derecho a la Salud. 
</t>
  </si>
  <si>
    <t xml:space="preserve">Prestar los servicios especializados a la Secretaría Distrital de Salud, en los aspectos financieros requeridos para  la formulación e implementación de la política pública de Participación Social y Servicio al Ciudadano. </t>
  </si>
  <si>
    <t>Prestar los servicios especializados para coordinar los procesos de gestión territorial en lo relacionado con exigibilidad formación, investigación, comunicación y asistencia técnica a organizaciones sociales y ciudadanía activa, en torno al derecho a la salud en los diferentes territorios del distrito capital.</t>
  </si>
  <si>
    <t xml:space="preserve">Prestar los servicios especializados para promover y fortalecer los procesos de participación Ciudadana para avanzar en la exigibilidad del derecho a la Salud. 
</t>
  </si>
  <si>
    <t xml:space="preserve">Prestar los servicios profesionales para promover  y fortalecer los procesos de participación Ciudadana para avanzar en la exigibilidad del derecho a la Salud. 
</t>
  </si>
  <si>
    <t xml:space="preserve">Realizar apoyo técnico para impulsar y fortalecer los procesos de participación Ciudadana para avanzar en la exigibilidad del derecho a la Salud. 
</t>
  </si>
  <si>
    <t xml:space="preserve">Prestar los servicios especializados para brindar asistencia técnica y acompañamiento, en la gestión resolutiva para garantizar el derecho a la salud de los ciudadanos del Distrito Capital.
</t>
  </si>
  <si>
    <t xml:space="preserve">Ejecutar labores de soporte Administrativo, atención telefonica y personal a la Ciudadanía en los procesos de la Subsecretaría de Gestión Territorial, Participación y Servicio a la Ciudadanía o en la dependencia que le asigne el supervisor </t>
  </si>
  <si>
    <t>Prestar los servicios especializados a la Subsecretaría de Gestión Territorial, Participación y  Servicio a la Ciudadanía  en la articulacion con enfoque diferencial con las Dirección de Salud Publica para implementar las acciones de la Politica Pública de Participación Social y Servicio al Ciudadano en Salud  en el Distrito Capital.</t>
  </si>
  <si>
    <t xml:space="preserve">Realizar apoyo técnico juridico y administrativo a la Dirección de Participación Social, Gestión Territorial y Transectorialidad  </t>
  </si>
  <si>
    <t>Prestar los servicios especializados para brindar asistencia tecnica y acompañamiento, en la gestión territorial para garantizar el derecho a la salud de los ciuadadanos del Distrito Capital.</t>
  </si>
  <si>
    <t>Prestar servicios especializados a la Secretaría Distrital de Salud  en los procesos de participación social en salud y servicio al ciudadano en el Distrito Capital, con énfasis en la problemática de infancia y adolescencia, en articulación con la Dirección de Salud Pública</t>
  </si>
  <si>
    <t>Prestar los servicios especializados a la Secretaría Distrital de Salud para la planeación e implementación del Sistema de Gestión de Calidad y del Modelo Estándar de Control Interno del proceso de Administración de la Gestión Social en el  marco de las políticas públicas.</t>
  </si>
  <si>
    <t>Prestar los servicios profesionales para el diseño y desarrollo  de estrategias y acciones de comunicación dirigidas a actores institucionales y comunitarios, en el marco de la Política Pública de Participación Social y Servicio al Ciudadano.</t>
  </si>
  <si>
    <t>Prestar los servicios especializados para diseñar, promocionar y evaluar estrategias y acciones para el fortalecimiento del control social y facilitar  los procesos de veeduría ciudadana sobre los procesos, políticas, programas y proyectos que viene adelantando la Secretaría Distrital de Salud, en el marco de la exigibilidad y la garantía del derecho a la salud y de la política pública de participación y servicio al ciudadano.</t>
  </si>
  <si>
    <t>Prestar los servicios profesionales a la Secretaría Distrital de Salud para la promoción y  el fortalecimiento de los procesos de movilización y exigibilidad de los derechos.</t>
  </si>
  <si>
    <t>Prestar los servicios profesionales para orientar, informar y atender el SQS y el SIDBA en la SDS, CADES y SUPERCADES y/o demás espacios en los que la Secretaría haga presencia institucional, para garantizar el acceso a los servicios de salud, en el Distrito Capital.</t>
  </si>
  <si>
    <t>Prestar servicios especializados a la Secretaría Distrital de Salud en los procesos de participación social en salud y servicio al ciudadano en el Distrito Capital, con énfasis en la problemática de victimas, en articulación con la Dirección de Salud Pública</t>
  </si>
  <si>
    <t>Prestar los servicios especializados para orientar, informar y atender el SQS en la SDS, CADES y SUPERCADES y/o demás espacios en los que la Secretaría haga presencia institucional, para garantizar el acceso a los servicios de salud, en el Distrito Capital.</t>
  </si>
  <si>
    <t>Prestar los servicios técnicos profesionales a la Dirección de Participación Social, Gestión Territorial y Transectorialidad, en los procesos de participación social en salud y servicio al ciudadano en el Distrito Capital, con énfasis en la problemática de juventud, en articulación con la Dirección de Salud Pública</t>
  </si>
  <si>
    <t>Ejecutar labores de soporte Administrativo, atención telefónica y personal a la Ciudadanía en los procesos de la Dirección de Participación Social, Gestión Territorial y Transectorialidad</t>
  </si>
  <si>
    <t>Prestar los servicios profesionales a la secretaría distrital de salud en la promoción y el  fortalecimiento de los procesos de exigibilidad ciudadana y movilización social  de la población en los temas relacionados con salud y trabajo,  a fin de contribuir a facilitar su participación activa en la formulación e implementación de las políticas del sector en el distrito capital.</t>
  </si>
  <si>
    <t>Realizar apoyo técnico para promover y fortalecer los procesos de participación ciudadana para avanzar en la exigibilidad del derecho a la salud.</t>
  </si>
  <si>
    <t xml:space="preserve">Prestar los servicios especializados para apoyar el proceso de Artículación Interna y externa en el marco de la Politica Pública de la Dirección de Participación Social y Servicio al Ciudadano. </t>
  </si>
  <si>
    <t xml:space="preserve">Ejecutar labores de soporte Administrativo, atención telefonica y personal a la Ciudadanía en los procesos de la Subsecretaría de Gestión Territorial, Participación y Servicio a la ciudadanía o en la dependencia que le asigne el supervisor </t>
  </si>
  <si>
    <t xml:space="preserve">Prestar los servicios profesionales a la Dirección de Participación Social,Gestión Territorial y Transectorialidad, en los aspectos jurídicos requeridos para  la formulación e implementación de la política pública de Participación Social y Servicio al Ciudadano. </t>
  </si>
  <si>
    <t>Prestar los servicios profesionales para realizar el apoyo juridico a la Dirección  Servicio a la Ciudadanía en el servicio de Orientación e información.</t>
  </si>
  <si>
    <t xml:space="preserve">Prestar servicios profesionales especializados a la Subsecretaría de Gestión Territorial, Participación y Servicio a la ciudadanía o en la dependencia que le asigne el supervisor,  para desarrollar procesos de coordinación intra, interinstitucional e intersectorial, que fortalezcan la  participación y movilización social en los territorios  mediante   la articulación de los procesos de Gestión territorial y Gestión institucional de acuerdo a la normatividad vigente, el plan territorial de salud y el plan estratégico de la Entidad </t>
  </si>
  <si>
    <t>Prestar servicios profesionales especializados a la Subsecretaría de Gestión Territorial, Participación y Servicio a la ciudadanía o en la dependencia que le asigne el supervisor, en la línea de fortalecimiento de la organización social autónoma en salud y de las formas de participación social en salud con el propósito de avanzar en la exigibilidad del derecho a la salud en el Distrito capital.</t>
  </si>
  <si>
    <t>Prestar servicios especializados a la Dirección de Participación Social, Gestión Territorial y Transectorialidad en los procesos de participación social en salud y servicio al ciudadano en el Distrito Capital, con énfasis en la problemática LGTBI, en articulación con la Dirección de Salud Pública</t>
  </si>
  <si>
    <t>Prestar asistencia técnica especializada a la Dirección de Participación Social, Gestión Territorial y Transectorialidad en los procesos de participación social en salud y servicio al ciudadano en el Distrito Capital, con énfasis en la problemática de géneros, en articulación con la Dirección de Salud Pública</t>
  </si>
  <si>
    <t>Prestar servicios especializados a la Dirección de Participación Social, Gestión Territorial y Transectorialidad en los procesos de participación social en salud y servicio al ciudadano en el Distrito Capital, con énfasis en la problemática de etnias, en articulación con la Dirección de Salud Pública</t>
  </si>
  <si>
    <t>Prestar asistencia tecnica especializada a la Secretaría Distrital de Salud en la línea de fortalecimiento de la organización social autónoma en salud y de las formas de participación social en salud con el propósito de avanzar en la exigibilidad del derecho a la salud en el Distrito capital.</t>
  </si>
  <si>
    <t>Prestar servicios especializados a la Subsecretaría de Gestión Territorial, Participación y Servicio a la ciudadanía o en la dependencia que le asigne el supervisor   en los procesos de participación social en salud y servicio al ciudadano en el Distrito Capital, con énfasis en la problemática de  medio ambiente, en articulación con la Dirección de Salud Pública</t>
  </si>
  <si>
    <t>Prestar los servicios especializados para el análisis y  coordinación  del Sistema de Información Puntos por el Derecho a la Salud PDS que sirva como herramienta de garantia y exigibilidad del derecho a la salud  de los ciudadanos y las ciudadanas en el Distrito Capital.</t>
  </si>
  <si>
    <t>Aunar esfuerzos  para implementar las acciones de la Política pública de transparencia, probidad y lucha contra la corrupción en el sector salud en el Distrito Capital</t>
  </si>
  <si>
    <t>Desarrollar una alianza Publico Privada para aunar esfuerzos en la lucha contra la corrupcion en el sector salud en el Distrito Capital</t>
  </si>
  <si>
    <t>Prestar los servicios especializados a la Dirección de Participación Social, Gestión Territorial y Transectorialidad en la linea de fortalecimiento en control social y en la articulación del proyecto de Transparencia; probidad y lucha contra la corrupción en el sector salud en el Distrito Capital</t>
  </si>
  <si>
    <t>Prestar los servicios técnicos para la implementación de herramientas de transparencia, probidad, cultura ciudadana y control social a la contratación y a la gestión publica en salud en las 22 ESE y la SDS</t>
  </si>
  <si>
    <t>Prestar los servicios profesionales para mejorar la gestión contractual , los sistemas de control interno y de atención de quejas y reclamos en las 22 ESE y la SDS</t>
  </si>
  <si>
    <t>Prestar servicios especializados   para la implementación de herramientas de transparencia, probidad, cultura ciudadana y control social a la contratación y a la gestión pública en salud en las 22 ESE y la SDS</t>
  </si>
  <si>
    <t>Prestar servicios especializados  para la implementación de herramientas de transparencia, probidad, cultura ciudadana y control social a la contratación y a la gestión pública en salud en las 22 ESE y la SDS</t>
  </si>
  <si>
    <t xml:space="preserve">Prestar los servicios especializados a la Dirección de Participación Social, Gestión Territorial  y Transectorialidad para apoyar tecnicamente el seguimiento a la acciones implementadas desde el proyecto de inversion relacionadas con la transparencia, probidad y lucha contra la corrupción en el sector salud con participación de la comunidad de las 20 localidades del Distrito Capital.
</t>
  </si>
  <si>
    <t xml:space="preserve">Prestar los servicios especializados a la  Dirección de Participación Social, Gestión Territorial  y Transectorialidad para apoyar tecnicamente el seguimiento a la acciones implementadas desde el proyecto de inversion relacionadas con la transparencia, probidad y lucha contra la corrupción en el sector salud con participación de la comunidad de las 20 localidades del Distrito Capital.
</t>
  </si>
  <si>
    <t xml:space="preserve">Prestar los servicios especializados a la Secretaria Distrital de Salud para apoyar tecnicamente el seguimiento a la acciones implementadas desde el proyecto de inversion relacionadas con la transparencia, probidad y lucha contra la corrupción en el sector salud con participación de la comunidad de las 20 localidades del Distrito Capital.
</t>
  </si>
  <si>
    <t xml:space="preserve">Prestar los servicios profesionales a la  Dirección de Participación Social, Gestión Territorial  y Transectorialidad para formular la  política pública de transparencia, probidad y lucha contra la corrupción en el sector salud con participación de la comunidad de las 20 localidades del Distrito Capital.
</t>
  </si>
  <si>
    <t xml:space="preserve">Implementar estrategias de comunicación alternativa en las 20 localidades del Distrito Capital.
</t>
  </si>
  <si>
    <t>Oriana Obagi Orozco Directora de Comunicaciones en Salud   Secretaría Distrital de Salud de Bogotá D.C.  Correo electrónico: OObagi@saludcapital.gov.co Teléfono 3649090</t>
  </si>
  <si>
    <t xml:space="preserve">Realizar el monitoreo de noticias emitidas en medios de comunicación sobre el sector salud y especialmente sobre la secretaría Distrital de Salud (SDS) </t>
  </si>
  <si>
    <t>Suministro de imágenes, ilustraciones y vectores de alta resolución para el desarrollo de piezas comunicativas de la secretaría Distrital de Salud</t>
  </si>
  <si>
    <t>Desarrollar estrategias comunicativas tendientes a promover el logro de estándares superiores de calidad</t>
  </si>
  <si>
    <t>Prestar servicios de apoyo en el diseño de acciones comunicativas desarrolladas en cumplimiento de las metas y lineamientos del Plan de Desarrollo "Bogotá Humana"</t>
  </si>
  <si>
    <t>Prestar servicios jurídicos especializados a la Oficina Asesora de Comunicaciones en el desarrollo de procesos contractuales destinados a Garantizar la divulgación y promoción efectiva de las acciones, programas y proyectos de interés público en salud para la construcción de una Bogotá más humana, incluyente y equitativa.</t>
  </si>
  <si>
    <t xml:space="preserve">Prestar servicios profesionales especializados dirigidos al fortalecimiento de la comunicación interna a través del diseño, implementación y seguimiento de las acciones comunicativas enfocadas a los servidores públicos de la Secretaría Distrital de Salud (SDS).  </t>
  </si>
  <si>
    <t>Prestar servicios profesionales especializados a la Oficina Asesora de Comunicaciones respecto de la comunicación externa, dirigido al suministro de la información y administración de la información expuesta en la página web de la Secretaría Distrital de Salud.</t>
  </si>
  <si>
    <t>Prestar Servicios Especializados en la documentación audiovisual y registro fílmico de la Secretaría Distrital de Salud</t>
  </si>
  <si>
    <t xml:space="preserve">Prestar servicios profesionales de y asistencia técnica en la edición de piezas comunicativas audiovisuales de la Entidad de acuerdo a los proyectos de comunicaciones de la Secretaría Distrital de Salud. </t>
  </si>
  <si>
    <t xml:space="preserve">Prestar servicios profesionales y asistencia técnica en la elaboración, desarrollo y ejecución de piezas comunicativas audiovisuales, y en la grabación de eventos y campañas que requiera la Oficina Asesora de Comunicaciones. </t>
  </si>
  <si>
    <t>Realizar el registro fotográfico requerido por la Secretaría Distrital de Salud en el marco de las actividades y campañas que aportan al cumplimiento del "Plan de Desarrollo Bogotá Humana"</t>
  </si>
  <si>
    <t xml:space="preserve">Prestar servicios de apoyo relacionados con la divulgacion masiva en medios de comunicación de programas y proyectos de salud. </t>
  </si>
  <si>
    <t>Prestar servicios especializados en el diseño de piezas comunicativas que solicite la Oficina de Comunicaciones en cumplimiento de las metas y lineamientos del Plan de Desarrollo "Bogotá Humana"</t>
  </si>
  <si>
    <t>Prestar servicio especializado en la Oficina Asesora de Comunicaciones en Salud para la elaboración de corrección de estilo y seguimiento de las publicaciones requeridas por la SDS.</t>
  </si>
  <si>
    <t xml:space="preserve">Prestar servicios profesionales para el diseño y puesta en marcha de  estrategias y acciones de comunicación dirigidas a actores comunitarios en el marco de la política pública de participación social y servicio ciudadano de gestión integral. </t>
  </si>
  <si>
    <t xml:space="preserve">Prestar servicio profesional especializado a la Oficina Asesora de Comunicaciones en Salud a través de la divulgación masiva y en medios de comunicaciones de los procesos y proyectos de salud incluidos en el Plan de Desarrollo de Bogotá. </t>
  </si>
  <si>
    <t xml:space="preserve">Prestar servicios especializados a la Oficina Asesora de Comunicaciones en la realización, desarrollo y seguimiento de las acciones de promoción, prevención y divulgación de la salud </t>
  </si>
  <si>
    <t>Prestar servicios de apoyo técnico a la Dirección de Gestión del Talento Humano en las diferentes actividades relacionadas con la actualización, revisión y consolidación de la información para la emisión de los bonos pensionales de los funcionarios y exfuncionarios del sector salud del Distrito Capital durante la vigencia 2015.</t>
  </si>
  <si>
    <r>
      <rPr>
        <sz val="14"/>
        <rFont val="Calibri"/>
        <family val="2"/>
      </rPr>
      <t xml:space="preserve">Leal Maldonado Letty Rosmira  Directora de Desarrollo de Talento Humano Secretaría Distrital de Salud de Bogotá D.C.  Correo electrónico: </t>
    </r>
    <r>
      <rPr>
        <u val="single"/>
        <sz val="14"/>
        <color indexed="30"/>
        <rFont val="Calibri"/>
        <family val="2"/>
      </rPr>
      <t xml:space="preserve">EGmartinez@saludcapital.gov.co </t>
    </r>
    <r>
      <rPr>
        <sz val="14"/>
        <rFont val="Calibri"/>
        <family val="2"/>
      </rPr>
      <t>Teléfono 3649081</t>
    </r>
  </si>
  <si>
    <t>Prestar servicios para el apoyo técnico en los procesos administrativos relacionados con la implementación, promoción y seguimiento  de los programas y actividades de Seguridad y Salud en el Trabajo a cargo de la Dirección de Gestión de Talento Humano de la Secretaría Distrital de Salud.</t>
  </si>
  <si>
    <t xml:space="preserve">Prestar servicios para el apoyo técnico en los procesos administrativos relacionados con la implementación, promoción y seguimiento  de los programas y actividades de Seguridad y Salud en el Trabajo a cargo de la Dirección de Gestión de Talento Humano de la Secretaría Distrital de Salud. </t>
  </si>
  <si>
    <t xml:space="preserve">Prestar servicios a la Dirección de Gestion de talento Humano en la elaboración de bonos pensionales, de los funcionarios y exfuncionarios de la Secretaria Distrital de Salud.  </t>
  </si>
  <si>
    <t xml:space="preserve">Prestar servicios a la Dirección de gestión del talento humano en la revisión, corrección y actualización de las historias laborales de los servidores públicos de la Secretaria Distrital de Salud. </t>
  </si>
  <si>
    <t>Brindar apoyo a la Secretaría Distrital de Salud, en la ejecución, y seguimiento de los programas institucionales de bienestar e incentivos, humanizacion y capacitacion de la entidad</t>
  </si>
  <si>
    <t>prestar servicios de apoyo  a la dirección de gestión del talento humano, en la organización, actualización y transferencia del archivo fisico a cargo de la dependencia</t>
  </si>
  <si>
    <t>prestar servicios de apoyo  a la dirección de talento humano, en la digitacion  en el sistema de informacion de la dependencia de las  novedades de nomina de las  hojas de vida de los servidores publicos de la secretaria distrital de salud.</t>
  </si>
  <si>
    <t xml:space="preserve">prestar servicios de apoyo técnico  a la dirección de gestión talento humano, en la administración del talento humano de la SDS. 
 </t>
  </si>
  <si>
    <t>Prestar servicios técnicos en los procesos administrativos relacionados con el ingreso, permanencia y retiro de los trabajadores de la entidad,  que adelanta la Dirección de Gestión del Talento Humano.</t>
  </si>
  <si>
    <t>prestar servicios asistenciales  a la dirección de gestion del talento humano, en los temas relacionados con las novedades de nomina del talento humano de la Secretaria Distrital de Salud. distrital de salud</t>
  </si>
  <si>
    <t xml:space="preserve">Prestar servicios técnicos  a la Dirección de Gestión de Talento Humano en el ejecución, y seguimiento de los programas institucionales de bienestar e incentivos, humanizacion y capacitacion de la Entidad.
</t>
  </si>
  <si>
    <t>Prestar servicios a la Dirección de Gestión del Talento Humano en la implementación y ajuste del proceso de reorganización institucional de la Secretaría Distrital de Salud. </t>
  </si>
  <si>
    <t>prestar servicios tecnicos en la gestión financiera y contractual de la Dirección de Gestión del Talento Humano</t>
  </si>
  <si>
    <t>Prestar servicio realizando actividades de apoyo administrativo para el recibo y transferencia de llamadas telefónicas mediante el manejo del conmutador del centro distrital de salud.</t>
  </si>
  <si>
    <t>Asistir a la Dirección Administrativa realizando actividades de apoyo en la radicación y control de correspondencia externa  en el Centro Distrital de Salud</t>
  </si>
  <si>
    <t>Asistir a la Dirección Administrativa realizando actividades de apoyo  en la radicación y control de correspondencia externa  en el Centro Distrital de Salud</t>
  </si>
  <si>
    <t>Prestar servicios en la Dirección Administrativa-Servicios Generales realizando actividades de apoyo operativo en los diferentes eventos programados en el Centro Distrital de Salud.</t>
  </si>
  <si>
    <t>Prestar servicio realizando actividades de apoyo asistencial en la Dirección Administrativa para la ejecución de actividades relacionadas con el proceso de administración de bienes muebles de la Entidad.</t>
  </si>
  <si>
    <t>Prestar servicio realizando actividades de apoyo asistencial en la Dirección Administrativa para la ejecución de actividades relacionadas con el proceso de administración de bienes muebles de la Entidad</t>
  </si>
  <si>
    <t>Prestar servicio realizando actividades de apoyo asistencial en la Dirección Administrativa para la ejecución de actividades relacionadas con el proceso de administración de bienes muebles de la entidad</t>
  </si>
  <si>
    <t>Apoyo a la Dirección Administrativa – Grupo Gestión Documental Archivo Central, en la ejecución de los procesos Técnicos archivísticos necesarios para garantizar la adecuada organización, clasificación y descripción documental en las dependencias de la Secretaria Distrital de Salud, según las Tablas de Retención Documental y el plan de Transferencia Documental.</t>
  </si>
  <si>
    <t>Apoyo Asistencial en la Dirección Administrativa  para la ejecución de las actividades relacionadas con el proceso de gestión de bienes y servicios.</t>
  </si>
  <si>
    <t>Asistir a la Dirección de Administrativa, en temas de mantenimiento y adecuaciones en las instalaciones que integran el Centro Administrativo de la Secretaria de Salud y sus sedes en custodia.</t>
  </si>
  <si>
    <t>Apoyo asistencial en la Direccion Administrativa para la ejecución de las actividades relacionadas con el proceso de gestion de bienes y servicios.</t>
  </si>
  <si>
    <t>Asistir a la dirección administrativa realizando actividades de apoyo tecnico en la radicación y control de correspondencia interna  en el centro distrital de salud</t>
  </si>
  <si>
    <t xml:space="preserve">Apoyo técnico en la Dirección Administrativa para la ejecución de las actividades relacionadas con el proceso de gestión de bienes y servicios. </t>
  </si>
  <si>
    <t>Apoyo técnico en la Dirección Administrativa para la ejecución de las actividades relacionadas con el proceso de administración de bienes muebles de la Entidad.</t>
  </si>
  <si>
    <t>Apoyo Técnico en la Dirección Administrativa  para la ejecución de las actividades relacionadas con el proceso de gestión de bienes y servicios.</t>
  </si>
  <si>
    <t>Prestar el servicio realizando actividades de apoyo técnico en la verificación, actualización, digitalización y demás ajustes que deban realizarse como resultado del proceso de administración de bienes muebles de la Entidad.</t>
  </si>
  <si>
    <t>Apoyo técnico en la dirección de administrativa, en el manejo y soporte del sistema de automatización, seguridad, sistema de control de equipos electromecánicos, red de frio y gestión de mantenimiento, que se operan,  supervisan y gestionan desde el centro de seguridad y control del centro distrital de salud.</t>
  </si>
  <si>
    <t>Asistir a la dirección administrativa realizando actividades de apoyo tecnico  en la radicación y control de correspondencia interna en el centro distrital de salud</t>
  </si>
  <si>
    <t>Prestar los servicios en la Subdirección de Contratación en el apoyo técnico relacionado con el perfeccionamiento y legalización de los contratos que suscribe la entidad, así como mantener actualizadas las diferentes bases de datos.</t>
  </si>
  <si>
    <t>Prestar los servicios de apoyo asistencial en la Subdirección de Contratación; para organizar, conservar los contratos y documentos que se generen en el proceso de contratación y manatener actualizadas las diferentes bases de datos.</t>
  </si>
  <si>
    <t>Prestar los servicios de apoyo administrativo en actividades para la gestión documental del proceso  de Contratación.</t>
  </si>
  <si>
    <t>Apoyar a la Subdirección de Contratación  en los procesos relacionados con la gestión contractual (precontractual-contractual y postcontractual)</t>
  </si>
  <si>
    <t>Asistir a la Subdirección de Contratación realizando actividades de apoyo y utilización eficiente de las aplicaciones sistematizadas relacionadas con el proceso de contratación (Precontractual - Contractual y Postcontractual).</t>
  </si>
  <si>
    <t>Prestar servicios de apoyo a la gestión de la Dirección de Análisis de Entidades Públicas Distritales del Sector Salud – Subsecretaria de Planeación y Gestión Sectorial, como tecnologo, que permitan la validación y el análisis de la información del componente de Talento Humano del Sistema de Información de Hospitales,a cargo de la Dirección, en el marco del Programa Territorial de Reorganización, Rediseño y Modernización de las redes de Empresas Sociales del Estado – ESE.</t>
  </si>
  <si>
    <t>Prestar servicios de apoyo a la gestión de la Dirección de Análisis de Entidades Públicas Distritales del Sector Salud – Subsecretaria de Planeación y Gestión Sectorial, como Tecnologo, que permitan el desarrollo de estrategias de sensibilizacion y capacitación dirigida a las ESE. a cargo de la Dirección, en el marco del Programa Territorial de Reorganización, Rediseño y Modernización de las redes de Empresas Sociales del Estado – ESE.,  en el Análisis y uso de la información de la gestión de las ESE.</t>
  </si>
  <si>
    <t xml:space="preserve"> Prestar servicios de apoyo a la gestión de la Dirección de Análisis de Entidades Públicas Distritales del Sector Salud – Subsecretaria de Planeación y Gestión Sectorial, como Tecnologo, que permitan el fortalecimiento de la gestion de talento humano de las ESE. a cargo de la Dirección, en el marco del Programa Territorial de Reorganización, Rediseño y Modernización de las redes de Empresas Sociales del Estado – ESE.,  en el Análisis y uso de la información de la gestión de las ESE.
</t>
  </si>
  <si>
    <t>Realizar el pago de los honorarios secuestres, peritos, curadores ad-litem, árbitros de los tribunales de arbitramento y honorarios y gastos administrativos de los amigables componedores, de acuerdo con las normas vigentes.</t>
  </si>
  <si>
    <t>Carmen Lucia Tristancho Cediel 
Directora Administrativa 
Secretaría Distrtital de Salud de Bogotá D.C. Correo electrónico: cltristancho@saludcapital.gov.co Teléfono  3649090 Ext. 9502</t>
  </si>
  <si>
    <t>Contratar el servicio de avalúo comercial sobre  los bienes muebles e inmuebles de propiedad de la Secretaría Distrital de Salud - Fondo  Financiero Distrital de Salud  y de aquellos bienes inmuebles que se encuentren bajo se administración.</t>
  </si>
  <si>
    <t>Estudio y caracterización de aguas del Centro Distrital de Salud y del  Centro de Zoonosis</t>
  </si>
  <si>
    <t>Contratar el suministro de dotación para el personal masculino y femenino con derecho en la entidad.</t>
  </si>
  <si>
    <t>Letty Rosmira Leal Maldonado
Secretaría Distrtital de Salud de Bogotá D.C. Correo electrónico: lrleal@saludcapital.gov.co Teléfono  3649090 Ext. 9604</t>
  </si>
  <si>
    <t>Suministros de insumos y repuestos para equipos de computo y periféricos</t>
  </si>
  <si>
    <t>compra de insumos para la impresión de los carnets institucionales.</t>
  </si>
  <si>
    <t>Actualización y soporte de licencias de Acronis</t>
  </si>
  <si>
    <t>Prestar servicios de soporte premier a todos productos de la marca Microsoft que tiene o adquiera la Secretaría Distrital de Salud.</t>
  </si>
  <si>
    <t>Mantenimiento y actualización de licencias de ArcGis</t>
  </si>
  <si>
    <t>Prestar los servicios de mantenimiento preventivo y correctivo para blades, switches, planta telefónica y bolsa de repuestos para computadores y teléfonos.</t>
  </si>
  <si>
    <t>Prestar el servicio de mantenimiento preventivo y correctivo del software de recursos físicos.</t>
  </si>
  <si>
    <t>Adquisición de bienes o servicios por caja menor (computador)</t>
  </si>
  <si>
    <t>Prestar el servicio de suministro de combustible para los vehículos  propiedad de la Secretaría Distrital de Salud - FFDS</t>
  </si>
  <si>
    <t>Prestar el servicio de suministro de combustible para las plantas eléctricas  propiedad de la Secretaría Distrital de Salud - FFDS</t>
  </si>
  <si>
    <t>Prestar el servicio de suministro de llantas para los vehículos de la Secretaria Distrital de Salud.</t>
  </si>
  <si>
    <t>Adquisición de bienes o servicios por caja menor (combustibles)</t>
  </si>
  <si>
    <t>Adquisición de papel en resmas, formas continuas, pliegos, formas continuas, útiles de escritorio, cajas para archivo y demas elementos para oficina</t>
  </si>
  <si>
    <t xml:space="preserve">Compra de elementos de cafetería. </t>
  </si>
  <si>
    <t xml:space="preserve">Licitación Pública </t>
  </si>
  <si>
    <t>“Adquisición, suministro e instalación de películas de protección solar para la secretaría distrital de salud – fondo financiero distrital de salud”.</t>
  </si>
  <si>
    <t>Compra de bombillería y demás materiales eléctricos</t>
  </si>
  <si>
    <t>Adquisición de baterias secas selladas y libres de mantenimiento para el sistema</t>
  </si>
  <si>
    <t>Adquisición de bienes o servicios por caja menor. (materiales y suministros)</t>
  </si>
  <si>
    <t xml:space="preserve">Compra de herramientas </t>
  </si>
  <si>
    <t>Compra de bascula para correspondencia</t>
  </si>
  <si>
    <t>Compra de video beam</t>
  </si>
  <si>
    <t>Cancelación canon de arrendamiento de bienes inmuebles para funcionamiento de dependencias de la SDS</t>
  </si>
  <si>
    <t>83111603</t>
  </si>
  <si>
    <t>Cancelación del servicio de telefonía celular de la S.D.S.</t>
  </si>
  <si>
    <t>NA</t>
  </si>
  <si>
    <t xml:space="preserve">Contratar el suministro y/o reposición de Equipos terminales de comunicaciones celular/PCS, para los directivos de la S.D.S.  </t>
  </si>
  <si>
    <t xml:space="preserve">Prestar el servicio de transporte de personal de la Secretaría Distrital de Salud. </t>
  </si>
  <si>
    <t>Cancelación anualidad permiso de uso y concesión del espectro radio electrónico para el sistema de atención prehospitalaria APH Y CRU. - FONDO DE COMUNICACIONES.</t>
  </si>
  <si>
    <t>Prestar el servicio de mensajería de correo internacional, nacional y urbano para la SDS</t>
  </si>
  <si>
    <t>Adquisición de bienes o servicios por caja menor (transporte y comunicaciones)</t>
  </si>
  <si>
    <t>Fondo Fijo Caja Menor Jurídica - (Gastos de transporte y comunicaciones Defensa Judicial)</t>
  </si>
  <si>
    <t>Contratar suscripción a una revista especializada en temas de construcción</t>
  </si>
  <si>
    <t>Suscripción por un (1) año de ocho (8) suscripciones al Diario El Tiempo y dos (2) suscripciones al Diario Portafolio para la SDS</t>
  </si>
  <si>
    <t>Suscripción por un (1) año de tres (3) ejemplares al  Diario El Nuevo Siglo para la SDS</t>
  </si>
  <si>
    <t>Suscripción por un (1) año de ocho (8) ejemplares al Diario El Espectador para la SDS</t>
  </si>
  <si>
    <t>Suscripción por un (1) año de tres (3) ejemplares al Diario La Respublica para la SDS</t>
  </si>
  <si>
    <t>Suscripción por un (1) año al Diario Oficial en medio físico, para la SDS</t>
  </si>
  <si>
    <t>Contratar el servicio de impresión de dos (2) páginas en blanco y negro en el Directorio de Despachos Públicos de Colombia- Versión 2015, incluídos veinte (20) directorios.</t>
  </si>
  <si>
    <t>Realizar la suscripción a un noticiero jurídico y normativo, via internet</t>
  </si>
  <si>
    <t>Contratar la prestación del servicio  de fotocopiado para la Secretaría Distrital de Salud, incluidos los insumos, equipos y personal, con el fin de cubrir la necesidad de las diferentes dependencias de la entidad.</t>
  </si>
  <si>
    <t>Adquisición de libros para la biblioteca</t>
  </si>
  <si>
    <t>Prestar los servicios de señalización para la Secretaría Distrital de Salud en su sede principal.</t>
  </si>
  <si>
    <t>Fondo Fijo Caja Menor Dirección Administrativa (impresos)</t>
  </si>
  <si>
    <t>Fondo Fijo Caja Menor Jurídica - Fotocopias defensa judicial.</t>
  </si>
  <si>
    <t xml:space="preserve">Prestar el servicio de vigilancia y seguridad privada de las sedes de la SDS. </t>
  </si>
  <si>
    <t xml:space="preserve">Prestar el servicio de aseo y cafetería en la Secretaria Distrital de Salud y las sedes que están bajo su custodia. </t>
  </si>
  <si>
    <t>Contratar el mantenimiento preventivo y correctivo de las instalaciones de la Secretaria Distrital de Salud y sus sedes en custodia</t>
  </si>
  <si>
    <t>Contratar la impermeabilización de cubiertas, muros, balcones y tanque de las edificaciones de la SDS</t>
  </si>
  <si>
    <t xml:space="preserve">Prestar el servicio de mantenimiento preventivo y correctivo a las  Plantas Eléctricas, Transferencias Eléctricas y del equipamiento periferico conexo del CDS, Centro Zoonosis, Cerros Los Alpes y Manjuí.   </t>
  </si>
  <si>
    <t xml:space="preserve">Contratar el  servicio de mantenimiento preventivo y correctivo, asistencia técnica 24 horas, suministro e instalación de repuestos,  para los  sistemas ininterrumpidos de potencia (UPS) que proveen energía al Centro Distrital de Salud. </t>
  </si>
  <si>
    <t xml:space="preserve">Prestar el servicio para el mantenimiento preventivo , correctivo y asistencia 24 horas, para el sistema de Automatización Seguridad y Control instalado en el Centro Distrital de Salud, así como suministrar repuestos o dispositivos, en equipos de seguridad o automatización para la ampliación o mejora del sistema. </t>
  </si>
  <si>
    <t>Prestar el servicio de mantenimiento preventivo y correctivo de los equipos de aire acondicionado, ventilación mecánica y del equipo periférico conexo, de la Secretaría Distrital de Salud.</t>
  </si>
  <si>
    <t xml:space="preserve">Prestar el servicio para el mantenimiento preventivo y correctivo de los ascensores del Centro Distrital de Salud.
</t>
  </si>
  <si>
    <t xml:space="preserve">Prestar el servicio para el mantenimiento preventivo y correctivo de los montacargas de los edificios del laboratorio y el hemocentro Centro Distrital de Salud. 
</t>
  </si>
  <si>
    <t xml:space="preserve">Prestar el servicio de mantenimiento preventivo y correctivo de los equipos de presión, contra incendio, hidroacumulador, eyector y calderas del Centro Zoonosis y de la Secretaria Distrital de Salud. </t>
  </si>
  <si>
    <t>Prestar el servicio de mantenimiento preventivo y correctivo de los sistemas de archivo fijos, rodantes, planotecas, carros transportadores de archivo, incluído el suministro de repuestos chapas, entrepaños necesarios para el buen funcionamientos de los sitemas de archivo.</t>
  </si>
  <si>
    <t>Prestar el servicio de mantenimiento preventivo, correctivo  y reposición de los extintores de la Secretaría Distrital de Salud y sus sedes en custodia- FFDS</t>
  </si>
  <si>
    <t xml:space="preserve">Prestar el servicio de mantenimiento preventivo y correctivo del Sistema de red de frio Integrada (cuartos fríos,  cuartos calientes, cavas de congelación,  nevecones), aire acondicionado, ventilación mecanica y del equipo periférico conexo, del Centro de Zoonosis y de la Secretaría Distrital de Salud. </t>
  </si>
  <si>
    <t>Prestar el servicio de mantenimiento preventivo y correctivo de los vehículos de la Secretaría Distrital de Salud, incluido el suministro de repuestos.</t>
  </si>
  <si>
    <t>Contratar la interventoría técnica y administrativa para las obras civiles de impermeabilización de cubiertas, muros, balcones y tanque de las edificaciones de la  Secretaria Distrital de Salud.</t>
  </si>
  <si>
    <t>Contratar la interventoría técnica y administrativa para el mantenimiento preventivo y correctivo de las instalaciones de la Secretaría Distrital de Salud.</t>
  </si>
  <si>
    <t>Contratar la prestación del servicio de mantenimiento preventivo y correctivo y el suministro de repuestos para los equipos en los sitios de repetición y del trunking de comunicaciones de la Dirección Centro Regulador de Urgencias y Emergencias.</t>
  </si>
  <si>
    <t xml:space="preserve">Prestar el servicio de mantenimiento preventivo y correctivo de los equipos del Laboratorio de Salud Pública.(Autoclaves automáticas - Baños de María - Baños Serológicos - Cabinas Extractoras - Potenciómetros). </t>
  </si>
  <si>
    <t>Fondo fijo caja menor  (mantenimiento)</t>
  </si>
  <si>
    <t xml:space="preserve">Contratación de las Pólizas del programa de seguros de la Entidad (Todo Riesgo Daño Material, automoviles, manejo global, responsabilidad civil extracontractual y transporte de mercancias) </t>
  </si>
  <si>
    <t>Contratación de Póliza Infidelidad y Riesgos Financieros.</t>
  </si>
  <si>
    <t>Contratación de póliza Responsabilidad Civil Servidores Públicos.</t>
  </si>
  <si>
    <t>Pago de pólizas SOAT parque automotor</t>
  </si>
  <si>
    <t>Pago de Póliza de Ajuste y Cubrimiento de Novedades.</t>
  </si>
  <si>
    <t>Servicio público de energía Codensa O Empresa de Energía de Cundinamarca.</t>
  </si>
  <si>
    <t>Servicio público de acueducto y alcantarillado.</t>
  </si>
  <si>
    <t>Servicio de  recolección de residuos.</t>
  </si>
  <si>
    <t>Servicio de almacenamiento, aprovechamiento, recuperación, tratamiento y/o disposición final de residuos químicos generados por la Secretaía Distrital de Salud.</t>
  </si>
  <si>
    <t xml:space="preserve">Prestar el servicio de almacenamiento, aprovechamiento, recuperación, tratamiento, transporte y/o disposición final de los residuos peligrosos administrativos generados por la Secretaría Distrital de Salud. </t>
  </si>
  <si>
    <t>Servicio público de telefonía fija.</t>
  </si>
  <si>
    <t>Servicio público de suministro de gas.</t>
  </si>
  <si>
    <t>Fortalecer las compentencias laborales de los servidores y las servidoras publicas de la SDS mediante la capacitacion informal y/o educacion para el trabajo y desarrollo humano</t>
  </si>
  <si>
    <t xml:space="preserve">Fortalecer las compentencias laborales de los servidores y las servidoras publicas de la SDS mediante la implementación del Plan Institucional de Capacitación. </t>
  </si>
  <si>
    <t xml:space="preserve">Incentivos pecuniarios  para  mejores equipos de trabajo de la entidad en las categorias A y B (Primer Puesto) . </t>
  </si>
  <si>
    <t xml:space="preserve">Incentivos no pecuniarios para los mejores empleados y equipos de trabajo de la entidad. </t>
  </si>
  <si>
    <t xml:space="preserve">Apoyar a los servidores publicos de la SDS en la formacion y actualizacion de conocimientos, habilidades y destrezas en el cumplimiento de la mision institucional a traves de la educacion no formal. </t>
  </si>
  <si>
    <t xml:space="preserve">Prestar apoyo logístico para los eventos que organice la Secretaría en cumplimiento de su misión. </t>
  </si>
  <si>
    <t>Compra de elementos de protección personal y elementos de atención de emergencias para la Secretaria Distrital de Salud.</t>
  </si>
  <si>
    <t>Acciones de Medicina Preventiva y del trabajo  para la Secretaria Distrital de Salud, incluyendo exámenes médicos ocupacionales a los servidores publicos de la entidad</t>
  </si>
  <si>
    <t>Evaluaciones higiénicas   de ambientes laborales  en evaluacion de formaldehido en el ambiente del laboratorio, hemocentro y centro de zoonosis y ventilacion de las instalaciones   de la Secretaria Distrital de Salud</t>
  </si>
  <si>
    <t>Compra de accesorios ergonómicos para puestos de trabajo de la Secretaria Distrital de Salud</t>
  </si>
  <si>
    <t>Fondo Fijo caja menor Dirección Administrativa - Impuestos, tasas, contribuciones, derechos y multas</t>
  </si>
  <si>
    <t>Derechos de semaforización - vehículos.</t>
  </si>
  <si>
    <t>Impuesto GMF</t>
  </si>
  <si>
    <t>Fondo Fijo caja menor - Oficina Asesora Jurídica.</t>
  </si>
  <si>
    <t>80120000</t>
  </si>
  <si>
    <t>Mery Teresa Colmenares</t>
  </si>
  <si>
    <t>Pago de deducibles por siniestros</t>
  </si>
  <si>
    <t>Otras demandas en proceso</t>
  </si>
  <si>
    <t>Minhacienda - Sentencia Hospital San Juan de Dios.</t>
  </si>
  <si>
    <t xml:space="preserve">Tribunales de  Etica Medica y Odontologica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</si>
</sst>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quot;$&quot;\ #,##0.00"/>
    <numFmt numFmtId="166" formatCode="_-* #,##0_-;\-* #,##0_-;_-* &quot;-&quot;??_-;_-@_-"/>
    <numFmt numFmtId="167" formatCode="dd/mm/yy;@"/>
    <numFmt numFmtId="168" formatCode="#,##0_ ;\-#,##0\ "/>
  </numFmts>
  <fonts count="64">
    <font>
      <sz val="11"/>
      <color theme="1"/>
      <name val="Calibri"/>
      <family val="2"/>
    </font>
    <font>
      <sz val="11"/>
      <color indexed="8"/>
      <name val="Calibri"/>
      <family val="2"/>
    </font>
    <font>
      <sz val="11"/>
      <color indexed="8"/>
      <name val="Arial"/>
      <family val="2"/>
    </font>
    <font>
      <sz val="10"/>
      <name val="Arial"/>
      <family val="2"/>
    </font>
    <font>
      <b/>
      <sz val="11"/>
      <name val="Arial"/>
      <family val="2"/>
    </font>
    <font>
      <sz val="11"/>
      <name val="Arial"/>
      <family val="2"/>
    </font>
    <font>
      <b/>
      <sz val="11"/>
      <color indexed="8"/>
      <name val="Arial"/>
      <family val="2"/>
    </font>
    <font>
      <b/>
      <sz val="14"/>
      <name val="Calibri"/>
      <family val="2"/>
    </font>
    <font>
      <sz val="14"/>
      <name val="Calibri"/>
      <family val="2"/>
    </font>
    <font>
      <sz val="14"/>
      <color indexed="8"/>
      <name val="Calibri"/>
      <family val="2"/>
    </font>
    <font>
      <sz val="12"/>
      <color indexed="8"/>
      <name val="Arial"/>
      <family val="2"/>
    </font>
    <font>
      <sz val="14"/>
      <color indexed="10"/>
      <name val="Calibri"/>
      <family val="2"/>
    </font>
    <font>
      <b/>
      <sz val="14"/>
      <color indexed="17"/>
      <name val="Calibri"/>
      <family val="2"/>
    </font>
    <font>
      <sz val="12"/>
      <name val="Arial"/>
      <family val="2"/>
    </font>
    <font>
      <sz val="11"/>
      <name val="Calibri"/>
      <family val="2"/>
    </font>
    <font>
      <u val="single"/>
      <sz val="11"/>
      <color indexed="30"/>
      <name val="Calibri"/>
      <family val="2"/>
    </font>
    <font>
      <u val="single"/>
      <sz val="14"/>
      <color indexed="30"/>
      <name val="Calibri"/>
      <family val="2"/>
    </font>
    <font>
      <b/>
      <sz val="12"/>
      <color indexed="8"/>
      <name val="Arial"/>
      <family val="2"/>
    </font>
    <font>
      <sz val="9"/>
      <name val="Tahoma"/>
      <family val="2"/>
    </font>
    <font>
      <sz val="8"/>
      <name val="Arial"/>
      <family val="2"/>
    </font>
    <font>
      <b/>
      <sz val="8"/>
      <name val="Arial"/>
      <family val="2"/>
    </font>
    <font>
      <b/>
      <sz val="9"/>
      <name val="Tahoma"/>
      <family val="2"/>
    </font>
    <font>
      <sz val="1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1"/>
      <color theme="1"/>
      <name val="Arial"/>
      <family val="2"/>
    </font>
    <font>
      <sz val="12"/>
      <color theme="1"/>
      <name val="Arial"/>
      <family val="2"/>
    </font>
    <font>
      <sz val="14"/>
      <color theme="1"/>
      <name val="Calibri"/>
      <family val="2"/>
    </font>
    <font>
      <sz val="14"/>
      <color rgb="FF000000"/>
      <name val="Calibri"/>
      <family val="2"/>
    </font>
    <font>
      <b/>
      <sz val="12"/>
      <color theme="1"/>
      <name val="Arial"/>
      <family val="2"/>
    </font>
    <font>
      <u val="single"/>
      <sz val="14"/>
      <color theme="1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style="thin"/>
      <top/>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27">
    <xf numFmtId="0" fontId="0" fillId="0" borderId="0" xfId="0" applyFont="1" applyAlignment="1">
      <alignment/>
    </xf>
    <xf numFmtId="0" fontId="56" fillId="0" borderId="0" xfId="0" applyFont="1" applyAlignment="1" applyProtection="1">
      <alignment/>
      <protection/>
    </xf>
    <xf numFmtId="0" fontId="56" fillId="0" borderId="0" xfId="0" applyFont="1" applyAlignment="1">
      <alignment/>
    </xf>
    <xf numFmtId="0" fontId="57" fillId="33" borderId="10" xfId="0" applyFont="1" applyFill="1" applyBorder="1" applyAlignment="1" applyProtection="1">
      <alignment wrapText="1"/>
      <protection/>
    </xf>
    <xf numFmtId="0" fontId="57" fillId="33" borderId="11" xfId="0" applyFont="1" applyFill="1" applyBorder="1" applyAlignment="1" applyProtection="1">
      <alignment wrapText="1"/>
      <protection/>
    </xf>
    <xf numFmtId="5" fontId="5" fillId="33" borderId="10" xfId="50" applyNumberFormat="1" applyFont="1" applyFill="1" applyBorder="1" applyAlignment="1" applyProtection="1">
      <alignment horizontal="center" vertical="center" wrapText="1"/>
      <protection/>
    </xf>
    <xf numFmtId="0" fontId="57" fillId="33" borderId="11" xfId="0" applyFont="1" applyFill="1" applyBorder="1" applyAlignment="1" applyProtection="1">
      <alignment horizontal="left" vertical="center" wrapText="1"/>
      <protection/>
    </xf>
    <xf numFmtId="165" fontId="5" fillId="33" borderId="10" xfId="50" applyNumberFormat="1" applyFont="1" applyFill="1" applyBorder="1" applyAlignment="1" applyProtection="1">
      <alignment horizontal="center" vertical="center" wrapText="1"/>
      <protection/>
    </xf>
    <xf numFmtId="14" fontId="5" fillId="33" borderId="10" xfId="58" applyNumberFormat="1" applyFont="1" applyFill="1" applyBorder="1" applyAlignment="1" applyProtection="1">
      <alignment horizontal="center" vertical="center" wrapText="1"/>
      <protection/>
    </xf>
    <xf numFmtId="0" fontId="8" fillId="0" borderId="10" xfId="59" applyFont="1" applyFill="1" applyBorder="1" applyAlignment="1" applyProtection="1">
      <alignment horizontal="center" vertical="center" wrapText="1"/>
      <protection/>
    </xf>
    <xf numFmtId="3" fontId="56" fillId="0" borderId="0" xfId="0" applyNumberFormat="1" applyFont="1" applyAlignment="1">
      <alignment/>
    </xf>
    <xf numFmtId="0" fontId="8" fillId="0" borderId="10" xfId="58"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58" fillId="33" borderId="0" xfId="0" applyFont="1" applyFill="1" applyAlignment="1">
      <alignment/>
    </xf>
    <xf numFmtId="3" fontId="58" fillId="33" borderId="0" xfId="0" applyNumberFormat="1" applyFont="1" applyFill="1" applyAlignment="1">
      <alignment/>
    </xf>
    <xf numFmtId="0" fontId="58" fillId="8" borderId="0" xfId="0" applyFont="1" applyFill="1" applyAlignment="1">
      <alignment/>
    </xf>
    <xf numFmtId="3" fontId="58" fillId="8" borderId="0" xfId="0" applyNumberFormat="1" applyFont="1" applyFill="1" applyAlignment="1">
      <alignment/>
    </xf>
    <xf numFmtId="0" fontId="8" fillId="0" borderId="10" xfId="0" applyFont="1" applyFill="1" applyBorder="1" applyAlignment="1" applyProtection="1">
      <alignment horizontal="center" vertical="center" wrapText="1"/>
      <protection/>
    </xf>
    <xf numFmtId="0" fontId="8" fillId="0" borderId="10" xfId="59" applyFont="1" applyFill="1" applyBorder="1" applyAlignment="1" applyProtection="1">
      <alignment horizontal="justify" vertical="center" wrapText="1"/>
      <protection/>
    </xf>
    <xf numFmtId="0" fontId="59" fillId="0" borderId="10" xfId="0" applyFont="1" applyFill="1" applyBorder="1" applyAlignment="1" applyProtection="1">
      <alignment horizontal="center" vertical="center"/>
      <protection/>
    </xf>
    <xf numFmtId="0" fontId="59" fillId="0" borderId="10"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protection/>
    </xf>
    <xf numFmtId="14" fontId="8" fillId="0" borderId="10" xfId="60" applyNumberFormat="1" applyFont="1" applyFill="1" applyBorder="1" applyAlignment="1" applyProtection="1">
      <alignment horizontal="center" vertical="center"/>
      <protection/>
    </xf>
    <xf numFmtId="14" fontId="8" fillId="0" borderId="10" xfId="0" applyNumberFormat="1" applyFont="1" applyFill="1" applyBorder="1" applyAlignment="1" applyProtection="1">
      <alignment horizontal="center" vertical="center" wrapText="1"/>
      <protection/>
    </xf>
    <xf numFmtId="0" fontId="8" fillId="0" borderId="10" xfId="62" applyFont="1" applyFill="1" applyBorder="1" applyAlignment="1" applyProtection="1">
      <alignment horizontal="center" vertical="center" wrapText="1"/>
      <protection/>
    </xf>
    <xf numFmtId="3" fontId="9" fillId="0" borderId="10" xfId="0" applyNumberFormat="1" applyFont="1" applyFill="1" applyBorder="1" applyAlignment="1" applyProtection="1">
      <alignment horizontal="center" vertical="center" wrapText="1"/>
      <protection/>
    </xf>
    <xf numFmtId="14" fontId="8" fillId="0" borderId="10" xfId="62" applyNumberFormat="1"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0" fontId="8" fillId="0" borderId="10" xfId="58" applyFont="1" applyFill="1" applyBorder="1" applyAlignment="1" applyProtection="1">
      <alignment horizontal="center" vertical="center"/>
      <protection/>
    </xf>
    <xf numFmtId="14" fontId="8" fillId="0" borderId="10" xfId="0" applyNumberFormat="1" applyFont="1" applyFill="1" applyBorder="1" applyAlignment="1" applyProtection="1">
      <alignment horizontal="center" vertical="center"/>
      <protection/>
    </xf>
    <xf numFmtId="0" fontId="13" fillId="33" borderId="0" xfId="0" applyFont="1" applyFill="1" applyAlignment="1">
      <alignment/>
    </xf>
    <xf numFmtId="3" fontId="13" fillId="33" borderId="0" xfId="0" applyNumberFormat="1" applyFont="1" applyFill="1" applyAlignment="1">
      <alignment/>
    </xf>
    <xf numFmtId="0" fontId="59" fillId="0" borderId="10" xfId="0" applyFont="1" applyFill="1" applyBorder="1" applyAlignment="1" applyProtection="1">
      <alignment horizontal="left" vertical="center" wrapText="1"/>
      <protection/>
    </xf>
    <xf numFmtId="14" fontId="59" fillId="0" borderId="10" xfId="0" applyNumberFormat="1" applyFont="1" applyFill="1" applyBorder="1" applyAlignment="1" applyProtection="1">
      <alignment horizontal="left" vertical="center" wrapText="1"/>
      <protection/>
    </xf>
    <xf numFmtId="3" fontId="8" fillId="0" borderId="10" xfId="0" applyNumberFormat="1" applyFont="1" applyFill="1" applyBorder="1" applyAlignment="1" applyProtection="1">
      <alignment horizontal="center" vertical="center"/>
      <protection/>
    </xf>
    <xf numFmtId="0" fontId="60" fillId="0" borderId="10" xfId="0" applyFont="1" applyFill="1" applyBorder="1" applyAlignment="1" applyProtection="1">
      <alignment horizontal="center" vertical="center" wrapText="1"/>
      <protection/>
    </xf>
    <xf numFmtId="14" fontId="8" fillId="0" borderId="10" xfId="63" applyNumberFormat="1" applyFont="1" applyFill="1" applyBorder="1" applyAlignment="1" applyProtection="1">
      <alignment horizontal="center" vertical="center"/>
      <protection/>
    </xf>
    <xf numFmtId="0" fontId="8" fillId="0" borderId="10" xfId="63" applyFont="1" applyFill="1" applyBorder="1" applyAlignment="1" applyProtection="1">
      <alignment horizontal="center" vertical="center"/>
      <protection/>
    </xf>
    <xf numFmtId="0" fontId="8" fillId="33" borderId="0" xfId="0" applyFont="1" applyFill="1" applyAlignment="1" applyProtection="1">
      <alignment horizontal="center" vertical="center"/>
      <protection/>
    </xf>
    <xf numFmtId="3" fontId="8" fillId="33" borderId="0" xfId="0" applyNumberFormat="1" applyFont="1" applyFill="1" applyAlignment="1" applyProtection="1">
      <alignment horizontal="center" vertical="center"/>
      <protection/>
    </xf>
    <xf numFmtId="0" fontId="14" fillId="33" borderId="0" xfId="0" applyFont="1" applyFill="1" applyAlignment="1" applyProtection="1">
      <alignment horizontal="center" vertical="center"/>
      <protection/>
    </xf>
    <xf numFmtId="3" fontId="14" fillId="33" borderId="0" xfId="0" applyNumberFormat="1" applyFont="1" applyFill="1" applyAlignment="1" applyProtection="1">
      <alignment horizontal="center" vertical="center"/>
      <protection/>
    </xf>
    <xf numFmtId="168" fontId="8" fillId="0" borderId="10" xfId="48" applyNumberFormat="1" applyFont="1" applyFill="1" applyBorder="1" applyAlignment="1" applyProtection="1">
      <alignment horizontal="center" vertical="center" wrapText="1"/>
      <protection/>
    </xf>
    <xf numFmtId="3" fontId="0" fillId="0" borderId="0" xfId="0" applyNumberFormat="1" applyAlignment="1">
      <alignment/>
    </xf>
    <xf numFmtId="0" fontId="8" fillId="0" borderId="10" xfId="60" applyFont="1" applyFill="1" applyBorder="1" applyAlignment="1" applyProtection="1">
      <alignment horizontal="center" vertical="center"/>
      <protection/>
    </xf>
    <xf numFmtId="0" fontId="8" fillId="0" borderId="10" xfId="60" applyFont="1" applyFill="1" applyBorder="1" applyAlignment="1" applyProtection="1">
      <alignment horizontal="center" vertical="center" wrapText="1"/>
      <protection/>
    </xf>
    <xf numFmtId="166" fontId="56" fillId="0" borderId="0" xfId="0" applyNumberFormat="1" applyFont="1" applyAlignment="1">
      <alignment/>
    </xf>
    <xf numFmtId="0" fontId="61" fillId="0" borderId="0" xfId="0" applyFont="1" applyAlignment="1">
      <alignment/>
    </xf>
    <xf numFmtId="3" fontId="61" fillId="0" borderId="0" xfId="0" applyNumberFormat="1" applyFont="1" applyAlignment="1">
      <alignment/>
    </xf>
    <xf numFmtId="14" fontId="59" fillId="0" borderId="10" xfId="0" applyNumberFormat="1" applyFont="1" applyFill="1" applyBorder="1" applyAlignment="1" applyProtection="1">
      <alignment horizontal="center" vertical="center"/>
      <protection/>
    </xf>
    <xf numFmtId="14" fontId="9" fillId="0" borderId="10" xfId="64" applyNumberFormat="1" applyFont="1" applyFill="1" applyBorder="1" applyAlignment="1" applyProtection="1">
      <alignment horizontal="center" vertical="center" wrapText="1"/>
      <protection/>
    </xf>
    <xf numFmtId="14" fontId="9" fillId="0" borderId="10" xfId="0" applyNumberFormat="1" applyFont="1" applyFill="1" applyBorder="1" applyAlignment="1" applyProtection="1">
      <alignment horizontal="center" vertical="center" wrapText="1"/>
      <protection/>
    </xf>
    <xf numFmtId="1" fontId="8" fillId="0" borderId="10" xfId="0" applyNumberFormat="1" applyFont="1" applyFill="1" applyBorder="1" applyAlignment="1" applyProtection="1">
      <alignment horizontal="center" vertical="center" wrapText="1"/>
      <protection/>
    </xf>
    <xf numFmtId="167" fontId="8" fillId="0" borderId="10" xfId="0" applyNumberFormat="1" applyFont="1" applyFill="1" applyBorder="1" applyAlignment="1" applyProtection="1">
      <alignment horizontal="center" vertical="center"/>
      <protection/>
    </xf>
    <xf numFmtId="1" fontId="8" fillId="0" borderId="10" xfId="0" applyNumberFormat="1" applyFont="1" applyFill="1" applyBorder="1" applyAlignment="1" applyProtection="1">
      <alignment horizontal="center" vertical="center"/>
      <protection/>
    </xf>
    <xf numFmtId="0" fontId="59" fillId="0" borderId="10" xfId="0" applyNumberFormat="1" applyFont="1" applyFill="1" applyBorder="1" applyAlignment="1" applyProtection="1">
      <alignment horizontal="center" vertical="center" wrapText="1"/>
      <protection/>
    </xf>
    <xf numFmtId="14" fontId="8" fillId="0" borderId="10" xfId="58"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left" vertical="center" wrapText="1"/>
      <protection/>
    </xf>
    <xf numFmtId="1" fontId="8" fillId="0" borderId="10" xfId="62" applyNumberFormat="1" applyFont="1" applyFill="1" applyBorder="1" applyAlignment="1" applyProtection="1">
      <alignment horizontal="center" vertical="center" wrapText="1"/>
      <protection/>
    </xf>
    <xf numFmtId="14" fontId="59" fillId="0" borderId="10" xfId="0" applyNumberFormat="1" applyFont="1" applyFill="1" applyBorder="1" applyAlignment="1" applyProtection="1">
      <alignment vertical="center" wrapText="1"/>
      <protection/>
    </xf>
    <xf numFmtId="0" fontId="8" fillId="0" borderId="10" xfId="58" applyNumberFormat="1" applyFont="1" applyFill="1" applyBorder="1" applyAlignment="1" applyProtection="1">
      <alignment horizontal="center" vertical="center" wrapText="1"/>
      <protection/>
    </xf>
    <xf numFmtId="3" fontId="57" fillId="0" borderId="0" xfId="0" applyNumberFormat="1" applyFont="1" applyAlignment="1" applyProtection="1">
      <alignment/>
      <protection/>
    </xf>
    <xf numFmtId="0" fontId="22" fillId="34" borderId="10" xfId="62" applyFont="1" applyFill="1" applyBorder="1" applyAlignment="1" applyProtection="1">
      <alignment horizontal="center" vertical="center" wrapText="1"/>
      <protection locked="0"/>
    </xf>
    <xf numFmtId="0" fontId="22" fillId="0" borderId="10" xfId="62" applyFont="1" applyFill="1" applyBorder="1" applyAlignment="1" applyProtection="1">
      <alignment horizontal="center" vertical="center" wrapText="1"/>
      <protection locked="0"/>
    </xf>
    <xf numFmtId="0" fontId="62" fillId="0" borderId="10" xfId="46" applyFont="1" applyFill="1" applyBorder="1" applyAlignment="1" applyProtection="1">
      <alignment horizontal="center" vertical="center" wrapText="1"/>
      <protection/>
    </xf>
    <xf numFmtId="0" fontId="5" fillId="33" borderId="10" xfId="58" applyFont="1" applyFill="1" applyBorder="1" applyAlignment="1" applyProtection="1">
      <alignment horizontal="center" vertical="center" wrapText="1"/>
      <protection/>
    </xf>
    <xf numFmtId="0" fontId="56" fillId="0" borderId="0" xfId="0" applyFont="1" applyAlignment="1" applyProtection="1">
      <alignment horizontal="center" vertical="center" wrapText="1"/>
      <protection/>
    </xf>
    <xf numFmtId="3" fontId="56" fillId="0" borderId="0" xfId="0" applyNumberFormat="1" applyFont="1" applyAlignment="1" applyProtection="1">
      <alignment/>
      <protection/>
    </xf>
    <xf numFmtId="0" fontId="56" fillId="0" borderId="0" xfId="0" applyFont="1" applyAlignment="1">
      <alignment horizontal="center" vertical="center" wrapText="1"/>
    </xf>
    <xf numFmtId="1" fontId="8" fillId="0" borderId="10" xfId="48" applyNumberFormat="1" applyFont="1" applyFill="1" applyBorder="1" applyAlignment="1" applyProtection="1">
      <alignment horizontal="right" vertical="center"/>
      <protection/>
    </xf>
    <xf numFmtId="1" fontId="59" fillId="0" borderId="10" xfId="48" applyNumberFormat="1" applyFont="1" applyFill="1" applyBorder="1" applyAlignment="1" applyProtection="1">
      <alignment horizontal="right" vertical="center"/>
      <protection/>
    </xf>
    <xf numFmtId="1" fontId="60" fillId="0" borderId="10" xfId="0" applyNumberFormat="1" applyFont="1" applyFill="1" applyBorder="1" applyAlignment="1" applyProtection="1">
      <alignment horizontal="right" vertical="center" wrapText="1"/>
      <protection/>
    </xf>
    <xf numFmtId="1" fontId="59" fillId="0" borderId="10" xfId="0" applyNumberFormat="1" applyFont="1" applyFill="1" applyBorder="1" applyAlignment="1" applyProtection="1">
      <alignment horizontal="right" vertical="center"/>
      <protection/>
    </xf>
    <xf numFmtId="1" fontId="8" fillId="0" borderId="10" xfId="51" applyNumberFormat="1" applyFont="1" applyFill="1" applyBorder="1" applyAlignment="1" applyProtection="1">
      <alignment horizontal="right" vertical="center"/>
      <protection/>
    </xf>
    <xf numFmtId="1" fontId="8" fillId="0" borderId="10" xfId="52" applyNumberFormat="1" applyFont="1" applyFill="1" applyBorder="1" applyAlignment="1" applyProtection="1">
      <alignment horizontal="right" vertical="center" wrapText="1"/>
      <protection/>
    </xf>
    <xf numFmtId="1" fontId="59" fillId="0" borderId="10" xfId="0" applyNumberFormat="1" applyFont="1" applyFill="1" applyBorder="1" applyAlignment="1" applyProtection="1">
      <alignment horizontal="right" vertical="center" wrapText="1"/>
      <protection/>
    </xf>
    <xf numFmtId="1" fontId="8" fillId="0" borderId="10" xfId="0" applyNumberFormat="1" applyFont="1" applyFill="1" applyBorder="1" applyAlignment="1" applyProtection="1">
      <alignment horizontal="right" vertical="center" wrapText="1"/>
      <protection/>
    </xf>
    <xf numFmtId="1" fontId="8" fillId="0" borderId="10" xfId="0" applyNumberFormat="1" applyFont="1" applyFill="1" applyBorder="1" applyAlignment="1" applyProtection="1">
      <alignment horizontal="right" vertical="center"/>
      <protection/>
    </xf>
    <xf numFmtId="1" fontId="8" fillId="0" borderId="10" xfId="50" applyNumberFormat="1" applyFont="1" applyFill="1" applyBorder="1" applyAlignment="1" applyProtection="1">
      <alignment horizontal="right" vertical="center"/>
      <protection/>
    </xf>
    <xf numFmtId="1" fontId="59" fillId="0" borderId="10" xfId="50" applyNumberFormat="1" applyFont="1" applyFill="1" applyBorder="1" applyAlignment="1" applyProtection="1">
      <alignment horizontal="right" vertical="center"/>
      <protection/>
    </xf>
    <xf numFmtId="1" fontId="8" fillId="0" borderId="10" xfId="55" applyNumberFormat="1" applyFont="1" applyFill="1" applyBorder="1" applyAlignment="1" applyProtection="1">
      <alignment horizontal="right" vertical="center" wrapText="1"/>
      <protection/>
    </xf>
    <xf numFmtId="1" fontId="8" fillId="0" borderId="10" xfId="50" applyNumberFormat="1" applyFont="1" applyFill="1" applyBorder="1" applyAlignment="1" applyProtection="1">
      <alignment horizontal="right" vertical="center" wrapText="1"/>
      <protection/>
    </xf>
    <xf numFmtId="1" fontId="9" fillId="0" borderId="10" xfId="0" applyNumberFormat="1" applyFont="1" applyFill="1" applyBorder="1" applyAlignment="1" applyProtection="1">
      <alignment horizontal="right" vertical="center"/>
      <protection/>
    </xf>
    <xf numFmtId="1" fontId="22" fillId="0" borderId="10" xfId="51" applyNumberFormat="1" applyFont="1" applyFill="1" applyBorder="1" applyAlignment="1" applyProtection="1">
      <alignment horizontal="right" vertical="center"/>
      <protection locked="0"/>
    </xf>
    <xf numFmtId="1" fontId="22" fillId="34" borderId="10" xfId="51" applyNumberFormat="1" applyFont="1" applyFill="1" applyBorder="1" applyAlignment="1" applyProtection="1">
      <alignment horizontal="right" vertical="center"/>
      <protection locked="0"/>
    </xf>
    <xf numFmtId="1" fontId="8" fillId="0" borderId="10" xfId="54" applyNumberFormat="1" applyFont="1" applyFill="1" applyBorder="1" applyAlignment="1" applyProtection="1">
      <alignment horizontal="right" vertical="center"/>
      <protection/>
    </xf>
    <xf numFmtId="1" fontId="8" fillId="0" borderId="10" xfId="48" applyNumberFormat="1" applyFont="1" applyFill="1" applyBorder="1" applyAlignment="1" applyProtection="1">
      <alignment horizontal="right" vertical="center" wrapText="1"/>
      <protection/>
    </xf>
    <xf numFmtId="0" fontId="56" fillId="0" borderId="0" xfId="0" applyFont="1" applyAlignment="1" applyProtection="1">
      <alignment wrapText="1"/>
      <protection/>
    </xf>
    <xf numFmtId="0" fontId="61" fillId="0" borderId="0" xfId="0" applyFont="1" applyAlignment="1">
      <alignment wrapText="1"/>
    </xf>
    <xf numFmtId="0" fontId="56" fillId="0" borderId="0" xfId="0" applyFont="1" applyAlignment="1">
      <alignment wrapText="1"/>
    </xf>
    <xf numFmtId="0" fontId="7" fillId="35" borderId="10" xfId="0"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0" fontId="5" fillId="33" borderId="10" xfId="58" applyFont="1" applyFill="1" applyBorder="1" applyAlignment="1" applyProtection="1">
      <alignment horizontal="justify" vertical="center" wrapText="1"/>
      <protection/>
    </xf>
    <xf numFmtId="0" fontId="5" fillId="33" borderId="10" xfId="58" applyFont="1" applyFill="1" applyBorder="1" applyAlignment="1" applyProtection="1">
      <alignment horizontal="center" vertical="center" wrapText="1"/>
      <protection/>
    </xf>
    <xf numFmtId="0" fontId="57" fillId="33" borderId="11" xfId="0" applyFont="1" applyFill="1" applyBorder="1" applyAlignment="1" applyProtection="1">
      <alignment horizontal="left" vertical="center" wrapText="1"/>
      <protection/>
    </xf>
    <xf numFmtId="0" fontId="57" fillId="33" borderId="12" xfId="0" applyFont="1" applyFill="1" applyBorder="1" applyAlignment="1" applyProtection="1">
      <alignment horizontal="left" vertical="center" wrapText="1"/>
      <protection/>
    </xf>
    <xf numFmtId="0" fontId="4" fillId="33" borderId="10" xfId="0" applyFont="1" applyFill="1" applyBorder="1" applyAlignment="1" applyProtection="1">
      <alignment horizontal="center" vertical="center"/>
      <protection/>
    </xf>
    <xf numFmtId="0" fontId="47" fillId="33" borderId="10" xfId="46" applyFill="1" applyBorder="1" applyAlignment="1" applyProtection="1">
      <alignment horizontal="left" vertical="center" wrapText="1"/>
      <protection/>
    </xf>
    <xf numFmtId="0" fontId="5" fillId="33" borderId="10" xfId="58" applyFont="1" applyFill="1" applyBorder="1" applyAlignment="1" applyProtection="1">
      <alignment horizontal="left" vertical="center" wrapText="1"/>
      <protection/>
    </xf>
    <xf numFmtId="0" fontId="4" fillId="33" borderId="11" xfId="0" applyFont="1" applyFill="1" applyBorder="1" applyAlignment="1" applyProtection="1">
      <alignment horizontal="left" wrapText="1"/>
      <protection/>
    </xf>
    <xf numFmtId="0" fontId="4" fillId="33" borderId="12" xfId="0" applyFont="1" applyFill="1" applyBorder="1" applyAlignment="1" applyProtection="1">
      <alignment horizontal="left" wrapText="1"/>
      <protection/>
    </xf>
    <xf numFmtId="0" fontId="56" fillId="0" borderId="0" xfId="0" applyFont="1" applyBorder="1" applyAlignment="1" applyProtection="1">
      <alignment horizontal="center"/>
      <protection/>
    </xf>
    <xf numFmtId="0" fontId="56" fillId="0" borderId="13" xfId="0" applyFont="1" applyBorder="1" applyAlignment="1" applyProtection="1">
      <alignment horizontal="center"/>
      <protection/>
    </xf>
    <xf numFmtId="0" fontId="56" fillId="0" borderId="14" xfId="0" applyFont="1" applyBorder="1" applyAlignment="1" applyProtection="1">
      <alignment horizontal="center"/>
      <protection/>
    </xf>
    <xf numFmtId="0" fontId="56" fillId="0" borderId="15" xfId="0" applyFont="1" applyBorder="1" applyAlignment="1" applyProtection="1">
      <alignment horizontal="center"/>
      <protection/>
    </xf>
    <xf numFmtId="0" fontId="4" fillId="0" borderId="16" xfId="58" applyFont="1" applyFill="1" applyBorder="1" applyAlignment="1" applyProtection="1">
      <alignment horizontal="center" vertical="center" wrapText="1"/>
      <protection/>
    </xf>
    <xf numFmtId="0" fontId="4" fillId="0" borderId="17" xfId="58" applyFont="1" applyFill="1" applyBorder="1" applyAlignment="1" applyProtection="1">
      <alignment horizontal="center" vertical="center" wrapText="1"/>
      <protection/>
    </xf>
    <xf numFmtId="0" fontId="4" fillId="0" borderId="18" xfId="58" applyFont="1" applyFill="1" applyBorder="1" applyAlignment="1" applyProtection="1">
      <alignment horizontal="center" vertical="center" wrapText="1"/>
      <protection/>
    </xf>
    <xf numFmtId="0" fontId="4" fillId="0" borderId="19" xfId="58" applyFont="1" applyFill="1" applyBorder="1" applyAlignment="1" applyProtection="1">
      <alignment horizontal="center" vertical="center" wrapText="1"/>
      <protection/>
    </xf>
    <xf numFmtId="0" fontId="4" fillId="0" borderId="0" xfId="58" applyFont="1" applyFill="1" applyBorder="1" applyAlignment="1" applyProtection="1">
      <alignment horizontal="center" vertical="center" wrapText="1"/>
      <protection/>
    </xf>
    <xf numFmtId="0" fontId="4" fillId="0" borderId="13" xfId="58" applyFont="1" applyFill="1" applyBorder="1" applyAlignment="1" applyProtection="1">
      <alignment horizontal="center" vertical="center" wrapText="1"/>
      <protection/>
    </xf>
    <xf numFmtId="0" fontId="4" fillId="0" borderId="20" xfId="58" applyFont="1" applyFill="1" applyBorder="1" applyAlignment="1" applyProtection="1">
      <alignment horizontal="center" vertical="center" wrapText="1"/>
      <protection/>
    </xf>
    <xf numFmtId="0" fontId="4" fillId="0" borderId="14" xfId="58" applyFont="1" applyFill="1" applyBorder="1" applyAlignment="1" applyProtection="1">
      <alignment horizontal="center" vertical="center" wrapText="1"/>
      <protection/>
    </xf>
    <xf numFmtId="0" fontId="4" fillId="0" borderId="15" xfId="58" applyFont="1" applyFill="1" applyBorder="1" applyAlignment="1" applyProtection="1">
      <alignment horizontal="center" vertical="center" wrapText="1"/>
      <protection/>
    </xf>
    <xf numFmtId="0" fontId="5" fillId="0" borderId="16"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20"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4" fillId="0" borderId="21" xfId="58" applyFont="1" applyFill="1" applyBorder="1" applyAlignment="1" applyProtection="1">
      <alignment horizontal="center" vertical="center" wrapText="1"/>
      <protection/>
    </xf>
    <xf numFmtId="0" fontId="4" fillId="0" borderId="22" xfId="58" applyFont="1" applyFill="1" applyBorder="1" applyAlignment="1" applyProtection="1">
      <alignment horizontal="center" vertical="center" wrapText="1"/>
      <protection/>
    </xf>
    <xf numFmtId="0" fontId="4" fillId="0" borderId="23" xfId="58" applyFont="1" applyFill="1" applyBorder="1" applyAlignment="1" applyProtection="1">
      <alignment horizontal="center" vertical="center" wrapText="1"/>
      <protection/>
    </xf>
    <xf numFmtId="0" fontId="4" fillId="33" borderId="10" xfId="58" applyFont="1" applyFill="1" applyBorder="1" applyAlignment="1" applyProtection="1">
      <alignment horizontal="center" vertical="center" wrapText="1"/>
      <protection/>
    </xf>
    <xf numFmtId="0" fontId="57" fillId="33" borderId="10" xfId="0" applyFont="1" applyFill="1" applyBorder="1" applyAlignment="1" applyProtection="1">
      <alignment horizontal="left"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2 2 2" xfId="51"/>
    <cellStyle name="Millares 3" xfId="52"/>
    <cellStyle name="Millares 6" xfId="53"/>
    <cellStyle name="Millares 8" xfId="54"/>
    <cellStyle name="Currency" xfId="55"/>
    <cellStyle name="Currency [0]" xfId="56"/>
    <cellStyle name="Neutral" xfId="57"/>
    <cellStyle name="Normal 2" xfId="58"/>
    <cellStyle name="Normal 2 10 2" xfId="59"/>
    <cellStyle name="Normal 3 2 2" xfId="60"/>
    <cellStyle name="Normal 4 2 2" xfId="61"/>
    <cellStyle name="Normal 5 2" xfId="62"/>
    <cellStyle name="Normal 7 2" xfId="63"/>
    <cellStyle name="Normal_Hoja1" xfId="64"/>
    <cellStyle name="Notas" xfId="65"/>
    <cellStyle name="Percent" xfId="66"/>
    <cellStyle name="Salida" xfId="67"/>
    <cellStyle name="Texto de advertencia" xfId="68"/>
    <cellStyle name="Texto explicativo" xfId="69"/>
    <cellStyle name="Título" xfId="70"/>
    <cellStyle name="Título 2" xfId="71"/>
    <cellStyle name="Título 3" xfId="72"/>
    <cellStyle name="Total" xfId="73"/>
  </cellStyles>
  <dxfs count="8">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123825</xdr:rowOff>
    </xdr:from>
    <xdr:to>
      <xdr:col>1</xdr:col>
      <xdr:colOff>1381125</xdr:colOff>
      <xdr:row>6</xdr:row>
      <xdr:rowOff>123825</xdr:rowOff>
    </xdr:to>
    <xdr:pic>
      <xdr:nvPicPr>
        <xdr:cNvPr id="1" name="Picture 2" descr="SECRETARIA Y BOGOTA"/>
        <xdr:cNvPicPr preferRelativeResize="1">
          <a:picLocks noChangeAspect="1"/>
        </xdr:cNvPicPr>
      </xdr:nvPicPr>
      <xdr:blipFill>
        <a:blip r:embed="rId1"/>
        <a:stretch>
          <a:fillRect/>
        </a:stretch>
      </xdr:blipFill>
      <xdr:spPr>
        <a:xfrm>
          <a:off x="266700" y="123825"/>
          <a:ext cx="2314575" cy="1085850"/>
        </a:xfrm>
        <a:prstGeom prst="rect">
          <a:avLst/>
        </a:prstGeom>
        <a:noFill/>
        <a:ln w="9525" cmpd="sng">
          <a:noFill/>
        </a:ln>
      </xdr:spPr>
    </xdr:pic>
    <xdr:clientData/>
  </xdr:twoCellAnchor>
  <xdr:twoCellAnchor>
    <xdr:from>
      <xdr:col>10</xdr:col>
      <xdr:colOff>714375</xdr:colOff>
      <xdr:row>1</xdr:row>
      <xdr:rowOff>57150</xdr:rowOff>
    </xdr:from>
    <xdr:to>
      <xdr:col>10</xdr:col>
      <xdr:colOff>1885950</xdr:colOff>
      <xdr:row>6</xdr:row>
      <xdr:rowOff>19050</xdr:rowOff>
    </xdr:to>
    <xdr:pic>
      <xdr:nvPicPr>
        <xdr:cNvPr id="2" name="Picture 67" descr="logo 01"/>
        <xdr:cNvPicPr preferRelativeResize="1">
          <a:picLocks noChangeAspect="1"/>
        </xdr:cNvPicPr>
      </xdr:nvPicPr>
      <xdr:blipFill>
        <a:blip r:embed="rId2"/>
        <a:stretch>
          <a:fillRect/>
        </a:stretch>
      </xdr:blipFill>
      <xdr:spPr>
        <a:xfrm>
          <a:off x="16773525" y="238125"/>
          <a:ext cx="11715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ludcapital.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sheetPr>
  <dimension ref="A1:N2085"/>
  <sheetViews>
    <sheetView tabSelected="1" zoomScale="70" zoomScaleNormal="70" zoomScaleSheetLayoutView="50" zoomScalePageLayoutView="0" workbookViewId="0" topLeftCell="A2039">
      <selection activeCell="E2042" sqref="E2042"/>
    </sheetView>
  </sheetViews>
  <sheetFormatPr defaultColWidth="11.421875" defaultRowHeight="15"/>
  <cols>
    <col min="1" max="1" width="18.00390625" style="2" customWidth="1"/>
    <col min="2" max="2" width="50.57421875" style="91" customWidth="1"/>
    <col min="3" max="3" width="24.421875" style="2" customWidth="1"/>
    <col min="4" max="4" width="15.140625" style="2" customWidth="1"/>
    <col min="5" max="5" width="17.8515625" style="2" customWidth="1"/>
    <col min="6" max="6" width="31.57421875" style="2" customWidth="1"/>
    <col min="7" max="7" width="24.140625" style="10" customWidth="1"/>
    <col min="8" max="8" width="23.57421875" style="10" customWidth="1"/>
    <col min="9" max="9" width="17.140625" style="2" customWidth="1"/>
    <col min="10" max="10" width="18.421875" style="2" customWidth="1"/>
    <col min="11" max="11" width="49.28125" style="70" customWidth="1"/>
    <col min="12" max="13" width="11.421875" style="2" customWidth="1"/>
    <col min="14" max="14" width="25.28125" style="2" customWidth="1"/>
    <col min="15" max="16384" width="11.421875" style="2" customWidth="1"/>
  </cols>
  <sheetData>
    <row r="1" spans="1:11" ht="14.25">
      <c r="A1" s="103"/>
      <c r="B1" s="104"/>
      <c r="C1" s="107" t="s">
        <v>0</v>
      </c>
      <c r="D1" s="108"/>
      <c r="E1" s="108"/>
      <c r="F1" s="108"/>
      <c r="G1" s="108"/>
      <c r="H1" s="109"/>
      <c r="I1" s="116" t="s">
        <v>1</v>
      </c>
      <c r="J1" s="117"/>
      <c r="K1" s="122"/>
    </row>
    <row r="2" spans="1:11" ht="14.25">
      <c r="A2" s="103"/>
      <c r="B2" s="104"/>
      <c r="C2" s="110"/>
      <c r="D2" s="111"/>
      <c r="E2" s="111"/>
      <c r="F2" s="111"/>
      <c r="G2" s="111"/>
      <c r="H2" s="112"/>
      <c r="I2" s="118"/>
      <c r="J2" s="119"/>
      <c r="K2" s="123"/>
    </row>
    <row r="3" spans="1:11" ht="14.25">
      <c r="A3" s="103"/>
      <c r="B3" s="104"/>
      <c r="C3" s="110"/>
      <c r="D3" s="111"/>
      <c r="E3" s="111"/>
      <c r="F3" s="111"/>
      <c r="G3" s="111"/>
      <c r="H3" s="112"/>
      <c r="I3" s="118"/>
      <c r="J3" s="119"/>
      <c r="K3" s="123"/>
    </row>
    <row r="4" spans="1:11" ht="14.25">
      <c r="A4" s="103"/>
      <c r="B4" s="104"/>
      <c r="C4" s="110"/>
      <c r="D4" s="111"/>
      <c r="E4" s="111"/>
      <c r="F4" s="111"/>
      <c r="G4" s="111"/>
      <c r="H4" s="112"/>
      <c r="I4" s="118"/>
      <c r="J4" s="119"/>
      <c r="K4" s="123"/>
    </row>
    <row r="5" spans="1:11" ht="14.25">
      <c r="A5" s="103"/>
      <c r="B5" s="104"/>
      <c r="C5" s="110"/>
      <c r="D5" s="111"/>
      <c r="E5" s="111"/>
      <c r="F5" s="111"/>
      <c r="G5" s="111"/>
      <c r="H5" s="112"/>
      <c r="I5" s="118"/>
      <c r="J5" s="119"/>
      <c r="K5" s="123"/>
    </row>
    <row r="6" spans="1:11" ht="14.25">
      <c r="A6" s="103"/>
      <c r="B6" s="104"/>
      <c r="C6" s="110"/>
      <c r="D6" s="111"/>
      <c r="E6" s="111"/>
      <c r="F6" s="111"/>
      <c r="G6" s="111"/>
      <c r="H6" s="112"/>
      <c r="I6" s="118"/>
      <c r="J6" s="119"/>
      <c r="K6" s="123"/>
    </row>
    <row r="7" spans="1:11" ht="14.25">
      <c r="A7" s="103"/>
      <c r="B7" s="104"/>
      <c r="C7" s="110"/>
      <c r="D7" s="111"/>
      <c r="E7" s="111"/>
      <c r="F7" s="111"/>
      <c r="G7" s="111"/>
      <c r="H7" s="112"/>
      <c r="I7" s="118"/>
      <c r="J7" s="119"/>
      <c r="K7" s="123"/>
    </row>
    <row r="8" spans="1:11" ht="14.25">
      <c r="A8" s="105"/>
      <c r="B8" s="106"/>
      <c r="C8" s="113"/>
      <c r="D8" s="114"/>
      <c r="E8" s="114"/>
      <c r="F8" s="114"/>
      <c r="G8" s="114"/>
      <c r="H8" s="115"/>
      <c r="I8" s="120"/>
      <c r="J8" s="121"/>
      <c r="K8" s="124"/>
    </row>
    <row r="9" spans="1:11" ht="15">
      <c r="A9" s="3" t="s">
        <v>2</v>
      </c>
      <c r="B9" s="125" t="s">
        <v>3</v>
      </c>
      <c r="C9" s="125"/>
      <c r="D9" s="125"/>
      <c r="E9" s="125"/>
      <c r="F9" s="125"/>
      <c r="G9" s="125"/>
      <c r="H9" s="125"/>
      <c r="I9" s="126" t="s">
        <v>4</v>
      </c>
      <c r="J9" s="126"/>
      <c r="K9" s="67" t="s">
        <v>5</v>
      </c>
    </row>
    <row r="10" spans="1:11" ht="15">
      <c r="A10" s="3" t="s">
        <v>6</v>
      </c>
      <c r="B10" s="100" t="s">
        <v>7</v>
      </c>
      <c r="C10" s="100"/>
      <c r="D10" s="100"/>
      <c r="E10" s="100"/>
      <c r="F10" s="95"/>
      <c r="G10" s="100"/>
      <c r="H10" s="100"/>
      <c r="I10" s="126"/>
      <c r="J10" s="126"/>
      <c r="K10" s="67" t="s">
        <v>8</v>
      </c>
    </row>
    <row r="11" spans="1:11" ht="28.5">
      <c r="A11" s="3" t="s">
        <v>9</v>
      </c>
      <c r="B11" s="100">
        <v>3649090</v>
      </c>
      <c r="C11" s="100"/>
      <c r="D11" s="100"/>
      <c r="E11" s="100"/>
      <c r="F11" s="95"/>
      <c r="G11" s="100"/>
      <c r="H11" s="100"/>
      <c r="I11" s="126"/>
      <c r="J11" s="126"/>
      <c r="K11" s="67" t="s">
        <v>10</v>
      </c>
    </row>
    <row r="12" spans="1:11" ht="15">
      <c r="A12" s="4" t="s">
        <v>11</v>
      </c>
      <c r="B12" s="99" t="s">
        <v>12</v>
      </c>
      <c r="C12" s="100"/>
      <c r="D12" s="100"/>
      <c r="E12" s="100"/>
      <c r="F12" s="95"/>
      <c r="G12" s="100"/>
      <c r="H12" s="100"/>
      <c r="I12" s="101" t="s">
        <v>13</v>
      </c>
      <c r="J12" s="102"/>
      <c r="K12" s="5">
        <v>2168104881000</v>
      </c>
    </row>
    <row r="13" spans="1:11" ht="32.25" customHeight="1">
      <c r="A13" s="6" t="s">
        <v>14</v>
      </c>
      <c r="B13" s="94" t="s">
        <v>15</v>
      </c>
      <c r="C13" s="94"/>
      <c r="D13" s="94"/>
      <c r="E13" s="94"/>
      <c r="F13" s="95"/>
      <c r="G13" s="94"/>
      <c r="H13" s="94"/>
      <c r="I13" s="96" t="s">
        <v>16</v>
      </c>
      <c r="J13" s="97"/>
      <c r="K13" s="7">
        <v>644350000</v>
      </c>
    </row>
    <row r="14" spans="1:11" ht="39" customHeight="1">
      <c r="A14" s="6" t="s">
        <v>17</v>
      </c>
      <c r="B14" s="94" t="s">
        <v>18</v>
      </c>
      <c r="C14" s="94"/>
      <c r="D14" s="94"/>
      <c r="E14" s="94"/>
      <c r="F14" s="95"/>
      <c r="G14" s="94"/>
      <c r="H14" s="94"/>
      <c r="I14" s="96" t="s">
        <v>19</v>
      </c>
      <c r="J14" s="97"/>
      <c r="K14" s="7">
        <v>64465000</v>
      </c>
    </row>
    <row r="15" spans="1:11" ht="30">
      <c r="A15" s="6" t="s">
        <v>20</v>
      </c>
      <c r="B15" s="94" t="s">
        <v>21</v>
      </c>
      <c r="C15" s="94"/>
      <c r="D15" s="94"/>
      <c r="E15" s="94"/>
      <c r="F15" s="95"/>
      <c r="G15" s="94"/>
      <c r="H15" s="94"/>
      <c r="I15" s="96" t="s">
        <v>22</v>
      </c>
      <c r="J15" s="97"/>
      <c r="K15" s="8">
        <v>41926</v>
      </c>
    </row>
    <row r="16" spans="1:11" ht="15">
      <c r="A16" s="98" t="s">
        <v>23</v>
      </c>
      <c r="B16" s="98"/>
      <c r="C16" s="98"/>
      <c r="D16" s="98"/>
      <c r="E16" s="98"/>
      <c r="F16" s="98"/>
      <c r="G16" s="98"/>
      <c r="H16" s="98"/>
      <c r="I16" s="98"/>
      <c r="J16" s="98"/>
      <c r="K16" s="98"/>
    </row>
    <row r="17" spans="1:11" ht="37.5" customHeight="1">
      <c r="A17" s="92" t="s">
        <v>24</v>
      </c>
      <c r="B17" s="92" t="s">
        <v>25</v>
      </c>
      <c r="C17" s="92" t="s">
        <v>26</v>
      </c>
      <c r="D17" s="92" t="s">
        <v>27</v>
      </c>
      <c r="E17" s="92" t="s">
        <v>28</v>
      </c>
      <c r="F17" s="92" t="s">
        <v>29</v>
      </c>
      <c r="G17" s="93" t="s">
        <v>30</v>
      </c>
      <c r="H17" s="93" t="s">
        <v>31</v>
      </c>
      <c r="I17" s="92" t="s">
        <v>32</v>
      </c>
      <c r="J17" s="92" t="s">
        <v>33</v>
      </c>
      <c r="K17" s="92" t="s">
        <v>34</v>
      </c>
    </row>
    <row r="18" spans="1:11" ht="70.5" customHeight="1">
      <c r="A18" s="92"/>
      <c r="B18" s="92"/>
      <c r="C18" s="92"/>
      <c r="D18" s="92"/>
      <c r="E18" s="92"/>
      <c r="F18" s="92"/>
      <c r="G18" s="93"/>
      <c r="H18" s="93"/>
      <c r="I18" s="92"/>
      <c r="J18" s="92"/>
      <c r="K18" s="92"/>
    </row>
    <row r="19" spans="1:14" ht="305.25" customHeight="1">
      <c r="A19" s="17" t="s">
        <v>35</v>
      </c>
      <c r="B19" s="18" t="s">
        <v>36</v>
      </c>
      <c r="C19" s="28">
        <v>42036</v>
      </c>
      <c r="D19" s="26">
        <v>11</v>
      </c>
      <c r="E19" s="9" t="s">
        <v>37</v>
      </c>
      <c r="F19" s="20" t="s">
        <v>38</v>
      </c>
      <c r="G19" s="71">
        <v>11838750197.5</v>
      </c>
      <c r="H19" s="72">
        <f aca="true" t="shared" si="0" ref="H19:H89">+G19</f>
        <v>11838750197.5</v>
      </c>
      <c r="I19" s="19" t="s">
        <v>905</v>
      </c>
      <c r="J19" s="19" t="s">
        <v>905</v>
      </c>
      <c r="K19" s="20" t="s">
        <v>39</v>
      </c>
      <c r="N19" s="10"/>
    </row>
    <row r="20" spans="1:14" ht="337.5">
      <c r="A20" s="17" t="s">
        <v>35</v>
      </c>
      <c r="B20" s="18" t="s">
        <v>41</v>
      </c>
      <c r="C20" s="28">
        <v>42036</v>
      </c>
      <c r="D20" s="26">
        <v>11</v>
      </c>
      <c r="E20" s="9" t="s">
        <v>37</v>
      </c>
      <c r="F20" s="20" t="s">
        <v>38</v>
      </c>
      <c r="G20" s="71">
        <v>10720690251</v>
      </c>
      <c r="H20" s="72">
        <f t="shared" si="0"/>
        <v>10720690251</v>
      </c>
      <c r="I20" s="19" t="s">
        <v>905</v>
      </c>
      <c r="J20" s="19" t="s">
        <v>905</v>
      </c>
      <c r="K20" s="20" t="s">
        <v>39</v>
      </c>
      <c r="N20" s="10"/>
    </row>
    <row r="21" spans="1:14" ht="337.5">
      <c r="A21" s="17" t="s">
        <v>35</v>
      </c>
      <c r="B21" s="18" t="s">
        <v>42</v>
      </c>
      <c r="C21" s="28">
        <v>42036</v>
      </c>
      <c r="D21" s="26">
        <v>11</v>
      </c>
      <c r="E21" s="9" t="s">
        <v>37</v>
      </c>
      <c r="F21" s="20" t="s">
        <v>38</v>
      </c>
      <c r="G21" s="71">
        <v>9743960145</v>
      </c>
      <c r="H21" s="72">
        <f t="shared" si="0"/>
        <v>9743960145</v>
      </c>
      <c r="I21" s="19" t="s">
        <v>905</v>
      </c>
      <c r="J21" s="19" t="s">
        <v>905</v>
      </c>
      <c r="K21" s="20" t="s">
        <v>39</v>
      </c>
      <c r="N21" s="10"/>
    </row>
    <row r="22" spans="1:14" ht="337.5">
      <c r="A22" s="17" t="s">
        <v>35</v>
      </c>
      <c r="B22" s="18" t="s">
        <v>43</v>
      </c>
      <c r="C22" s="28">
        <v>42036</v>
      </c>
      <c r="D22" s="26">
        <v>11</v>
      </c>
      <c r="E22" s="9" t="s">
        <v>37</v>
      </c>
      <c r="F22" s="20" t="s">
        <v>38</v>
      </c>
      <c r="G22" s="71">
        <v>16683747627</v>
      </c>
      <c r="H22" s="72">
        <f t="shared" si="0"/>
        <v>16683747627</v>
      </c>
      <c r="I22" s="19" t="s">
        <v>905</v>
      </c>
      <c r="J22" s="19" t="s">
        <v>905</v>
      </c>
      <c r="K22" s="20" t="s">
        <v>39</v>
      </c>
      <c r="N22" s="10"/>
    </row>
    <row r="23" spans="1:14" ht="337.5">
      <c r="A23" s="17" t="s">
        <v>35</v>
      </c>
      <c r="B23" s="18" t="s">
        <v>44</v>
      </c>
      <c r="C23" s="28">
        <v>42036</v>
      </c>
      <c r="D23" s="26">
        <v>11</v>
      </c>
      <c r="E23" s="9" t="s">
        <v>37</v>
      </c>
      <c r="F23" s="20" t="s">
        <v>38</v>
      </c>
      <c r="G23" s="71">
        <v>10659970377</v>
      </c>
      <c r="H23" s="72">
        <f t="shared" si="0"/>
        <v>10659970377</v>
      </c>
      <c r="I23" s="19" t="s">
        <v>905</v>
      </c>
      <c r="J23" s="19" t="s">
        <v>905</v>
      </c>
      <c r="K23" s="20" t="s">
        <v>39</v>
      </c>
      <c r="N23" s="10"/>
    </row>
    <row r="24" spans="1:14" ht="337.5">
      <c r="A24" s="17" t="s">
        <v>35</v>
      </c>
      <c r="B24" s="18" t="s">
        <v>45</v>
      </c>
      <c r="C24" s="28">
        <v>42036</v>
      </c>
      <c r="D24" s="26">
        <v>11</v>
      </c>
      <c r="E24" s="9" t="s">
        <v>37</v>
      </c>
      <c r="F24" s="20" t="s">
        <v>38</v>
      </c>
      <c r="G24" s="71">
        <v>23164393181</v>
      </c>
      <c r="H24" s="72">
        <f t="shared" si="0"/>
        <v>23164393181</v>
      </c>
      <c r="I24" s="19" t="s">
        <v>905</v>
      </c>
      <c r="J24" s="19" t="s">
        <v>905</v>
      </c>
      <c r="K24" s="20" t="s">
        <v>39</v>
      </c>
      <c r="N24" s="10"/>
    </row>
    <row r="25" spans="1:14" ht="337.5">
      <c r="A25" s="17" t="s">
        <v>35</v>
      </c>
      <c r="B25" s="18" t="s">
        <v>46</v>
      </c>
      <c r="C25" s="28">
        <v>42036</v>
      </c>
      <c r="D25" s="26">
        <v>11</v>
      </c>
      <c r="E25" s="9" t="s">
        <v>37</v>
      </c>
      <c r="F25" s="20" t="s">
        <v>38</v>
      </c>
      <c r="G25" s="71">
        <v>14585996338</v>
      </c>
      <c r="H25" s="72">
        <f t="shared" si="0"/>
        <v>14585996338</v>
      </c>
      <c r="I25" s="19" t="s">
        <v>905</v>
      </c>
      <c r="J25" s="19" t="s">
        <v>905</v>
      </c>
      <c r="K25" s="20" t="s">
        <v>39</v>
      </c>
      <c r="N25" s="10"/>
    </row>
    <row r="26" spans="1:14" ht="337.5">
      <c r="A26" s="17" t="s">
        <v>35</v>
      </c>
      <c r="B26" s="18" t="s">
        <v>47</v>
      </c>
      <c r="C26" s="28">
        <v>42036</v>
      </c>
      <c r="D26" s="26">
        <v>11</v>
      </c>
      <c r="E26" s="9" t="s">
        <v>37</v>
      </c>
      <c r="F26" s="20" t="s">
        <v>38</v>
      </c>
      <c r="G26" s="71">
        <v>22613389686</v>
      </c>
      <c r="H26" s="72">
        <f t="shared" si="0"/>
        <v>22613389686</v>
      </c>
      <c r="I26" s="19" t="s">
        <v>905</v>
      </c>
      <c r="J26" s="19" t="s">
        <v>905</v>
      </c>
      <c r="K26" s="20" t="s">
        <v>39</v>
      </c>
      <c r="N26" s="10"/>
    </row>
    <row r="27" spans="1:14" ht="337.5">
      <c r="A27" s="17" t="s">
        <v>35</v>
      </c>
      <c r="B27" s="18" t="s">
        <v>48</v>
      </c>
      <c r="C27" s="28">
        <v>42036</v>
      </c>
      <c r="D27" s="26">
        <v>11</v>
      </c>
      <c r="E27" s="9" t="s">
        <v>37</v>
      </c>
      <c r="F27" s="20" t="s">
        <v>38</v>
      </c>
      <c r="G27" s="71">
        <v>22280122006</v>
      </c>
      <c r="H27" s="72">
        <f t="shared" si="0"/>
        <v>22280122006</v>
      </c>
      <c r="I27" s="19" t="s">
        <v>905</v>
      </c>
      <c r="J27" s="19" t="s">
        <v>905</v>
      </c>
      <c r="K27" s="20" t="s">
        <v>39</v>
      </c>
      <c r="N27" s="10"/>
    </row>
    <row r="28" spans="1:14" ht="337.5">
      <c r="A28" s="17" t="s">
        <v>35</v>
      </c>
      <c r="B28" s="18" t="s">
        <v>49</v>
      </c>
      <c r="C28" s="28">
        <v>42036</v>
      </c>
      <c r="D28" s="26">
        <v>11</v>
      </c>
      <c r="E28" s="9" t="s">
        <v>37</v>
      </c>
      <c r="F28" s="20" t="s">
        <v>38</v>
      </c>
      <c r="G28" s="71">
        <v>5037789621</v>
      </c>
      <c r="H28" s="72">
        <f t="shared" si="0"/>
        <v>5037789621</v>
      </c>
      <c r="I28" s="19" t="s">
        <v>905</v>
      </c>
      <c r="J28" s="19" t="s">
        <v>905</v>
      </c>
      <c r="K28" s="20" t="s">
        <v>39</v>
      </c>
      <c r="N28" s="10"/>
    </row>
    <row r="29" spans="1:14" ht="337.5">
      <c r="A29" s="17" t="s">
        <v>35</v>
      </c>
      <c r="B29" s="18" t="s">
        <v>50</v>
      </c>
      <c r="C29" s="28">
        <v>42036</v>
      </c>
      <c r="D29" s="26">
        <v>11</v>
      </c>
      <c r="E29" s="9" t="s">
        <v>37</v>
      </c>
      <c r="F29" s="20" t="s">
        <v>38</v>
      </c>
      <c r="G29" s="71">
        <v>35121083419</v>
      </c>
      <c r="H29" s="72">
        <f t="shared" si="0"/>
        <v>35121083419</v>
      </c>
      <c r="I29" s="19" t="s">
        <v>905</v>
      </c>
      <c r="J29" s="19" t="s">
        <v>905</v>
      </c>
      <c r="K29" s="20" t="s">
        <v>39</v>
      </c>
      <c r="N29" s="10"/>
    </row>
    <row r="30" spans="1:14" ht="337.5">
      <c r="A30" s="17" t="s">
        <v>35</v>
      </c>
      <c r="B30" s="18" t="s">
        <v>51</v>
      </c>
      <c r="C30" s="28">
        <v>42036</v>
      </c>
      <c r="D30" s="26">
        <v>11</v>
      </c>
      <c r="E30" s="9" t="s">
        <v>37</v>
      </c>
      <c r="F30" s="20" t="s">
        <v>38</v>
      </c>
      <c r="G30" s="71">
        <v>14882715470</v>
      </c>
      <c r="H30" s="72">
        <f t="shared" si="0"/>
        <v>14882715470</v>
      </c>
      <c r="I30" s="19" t="s">
        <v>905</v>
      </c>
      <c r="J30" s="19" t="s">
        <v>905</v>
      </c>
      <c r="K30" s="20" t="s">
        <v>39</v>
      </c>
      <c r="N30" s="10"/>
    </row>
    <row r="31" spans="1:14" ht="337.5">
      <c r="A31" s="17" t="s">
        <v>35</v>
      </c>
      <c r="B31" s="18" t="s">
        <v>52</v>
      </c>
      <c r="C31" s="28">
        <v>42036</v>
      </c>
      <c r="D31" s="26">
        <v>11</v>
      </c>
      <c r="E31" s="9" t="s">
        <v>37</v>
      </c>
      <c r="F31" s="20" t="s">
        <v>38</v>
      </c>
      <c r="G31" s="71">
        <v>22904376194</v>
      </c>
      <c r="H31" s="72">
        <f t="shared" si="0"/>
        <v>22904376194</v>
      </c>
      <c r="I31" s="19" t="s">
        <v>905</v>
      </c>
      <c r="J31" s="19" t="s">
        <v>905</v>
      </c>
      <c r="K31" s="20" t="s">
        <v>39</v>
      </c>
      <c r="N31" s="10"/>
    </row>
    <row r="32" spans="1:14" ht="337.5">
      <c r="A32" s="17" t="s">
        <v>35</v>
      </c>
      <c r="B32" s="18" t="s">
        <v>53</v>
      </c>
      <c r="C32" s="28">
        <v>42036</v>
      </c>
      <c r="D32" s="26">
        <v>11</v>
      </c>
      <c r="E32" s="9" t="s">
        <v>37</v>
      </c>
      <c r="F32" s="20" t="s">
        <v>38</v>
      </c>
      <c r="G32" s="71">
        <v>26750977600</v>
      </c>
      <c r="H32" s="72">
        <f>+G32</f>
        <v>26750977600</v>
      </c>
      <c r="I32" s="19" t="s">
        <v>905</v>
      </c>
      <c r="J32" s="19" t="s">
        <v>905</v>
      </c>
      <c r="K32" s="20" t="s">
        <v>39</v>
      </c>
      <c r="N32" s="10"/>
    </row>
    <row r="33" spans="1:14" ht="131.25">
      <c r="A33" s="17" t="s">
        <v>35</v>
      </c>
      <c r="B33" s="18" t="s">
        <v>54</v>
      </c>
      <c r="C33" s="28">
        <v>42125</v>
      </c>
      <c r="D33" s="26">
        <v>6</v>
      </c>
      <c r="E33" s="9" t="s">
        <v>37</v>
      </c>
      <c r="F33" s="20" t="s">
        <v>55</v>
      </c>
      <c r="G33" s="71">
        <v>2197566460</v>
      </c>
      <c r="H33" s="72">
        <f t="shared" si="0"/>
        <v>2197566460</v>
      </c>
      <c r="I33" s="19" t="s">
        <v>905</v>
      </c>
      <c r="J33" s="19" t="s">
        <v>905</v>
      </c>
      <c r="K33" s="20" t="s">
        <v>39</v>
      </c>
      <c r="N33" s="10"/>
    </row>
    <row r="34" spans="1:14" ht="318.75">
      <c r="A34" s="17" t="s">
        <v>35</v>
      </c>
      <c r="B34" s="18" t="s">
        <v>56</v>
      </c>
      <c r="C34" s="28">
        <v>42036</v>
      </c>
      <c r="D34" s="26">
        <v>6</v>
      </c>
      <c r="E34" s="9" t="s">
        <v>37</v>
      </c>
      <c r="F34" s="20" t="s">
        <v>55</v>
      </c>
      <c r="G34" s="71">
        <v>90000000</v>
      </c>
      <c r="H34" s="72">
        <f t="shared" si="0"/>
        <v>90000000</v>
      </c>
      <c r="I34" s="19" t="s">
        <v>905</v>
      </c>
      <c r="J34" s="19" t="s">
        <v>905</v>
      </c>
      <c r="K34" s="20" t="s">
        <v>39</v>
      </c>
      <c r="N34" s="10"/>
    </row>
    <row r="35" spans="1:14" ht="187.5">
      <c r="A35" s="17" t="s">
        <v>35</v>
      </c>
      <c r="B35" s="18" t="s">
        <v>57</v>
      </c>
      <c r="C35" s="28">
        <v>42036</v>
      </c>
      <c r="D35" s="26">
        <v>6</v>
      </c>
      <c r="E35" s="9" t="s">
        <v>37</v>
      </c>
      <c r="F35" s="20" t="s">
        <v>55</v>
      </c>
      <c r="G35" s="71">
        <v>70000000</v>
      </c>
      <c r="H35" s="72">
        <f t="shared" si="0"/>
        <v>70000000</v>
      </c>
      <c r="I35" s="19" t="s">
        <v>905</v>
      </c>
      <c r="J35" s="19" t="s">
        <v>905</v>
      </c>
      <c r="K35" s="20" t="s">
        <v>39</v>
      </c>
      <c r="N35" s="10"/>
    </row>
    <row r="36" spans="1:14" ht="131.25">
      <c r="A36" s="17" t="s">
        <v>35</v>
      </c>
      <c r="B36" s="18" t="s">
        <v>58</v>
      </c>
      <c r="C36" s="28">
        <v>42036</v>
      </c>
      <c r="D36" s="26">
        <v>6</v>
      </c>
      <c r="E36" s="9" t="s">
        <v>37</v>
      </c>
      <c r="F36" s="20" t="s">
        <v>55</v>
      </c>
      <c r="G36" s="71">
        <v>120000000</v>
      </c>
      <c r="H36" s="72">
        <f t="shared" si="0"/>
        <v>120000000</v>
      </c>
      <c r="I36" s="19" t="s">
        <v>905</v>
      </c>
      <c r="J36" s="19" t="s">
        <v>905</v>
      </c>
      <c r="K36" s="20" t="s">
        <v>39</v>
      </c>
      <c r="N36" s="10"/>
    </row>
    <row r="37" spans="1:14" ht="131.25">
      <c r="A37" s="17" t="s">
        <v>35</v>
      </c>
      <c r="B37" s="18" t="s">
        <v>59</v>
      </c>
      <c r="C37" s="28">
        <v>42036</v>
      </c>
      <c r="D37" s="26">
        <v>6</v>
      </c>
      <c r="E37" s="9" t="s">
        <v>37</v>
      </c>
      <c r="F37" s="20" t="s">
        <v>55</v>
      </c>
      <c r="G37" s="71">
        <v>170000000</v>
      </c>
      <c r="H37" s="72">
        <f t="shared" si="0"/>
        <v>170000000</v>
      </c>
      <c r="I37" s="19" t="s">
        <v>905</v>
      </c>
      <c r="J37" s="19" t="s">
        <v>905</v>
      </c>
      <c r="K37" s="20" t="s">
        <v>39</v>
      </c>
      <c r="N37" s="10"/>
    </row>
    <row r="38" spans="1:14" ht="131.25">
      <c r="A38" s="17" t="s">
        <v>35</v>
      </c>
      <c r="B38" s="18" t="s">
        <v>60</v>
      </c>
      <c r="C38" s="28">
        <v>42036</v>
      </c>
      <c r="D38" s="26">
        <v>6</v>
      </c>
      <c r="E38" s="9" t="s">
        <v>37</v>
      </c>
      <c r="F38" s="20" t="s">
        <v>55</v>
      </c>
      <c r="G38" s="71">
        <v>66800000</v>
      </c>
      <c r="H38" s="72">
        <f t="shared" si="0"/>
        <v>66800000</v>
      </c>
      <c r="I38" s="19" t="s">
        <v>905</v>
      </c>
      <c r="J38" s="19" t="s">
        <v>905</v>
      </c>
      <c r="K38" s="20" t="s">
        <v>39</v>
      </c>
      <c r="N38" s="10"/>
    </row>
    <row r="39" spans="1:14" ht="131.25">
      <c r="A39" s="17" t="s">
        <v>35</v>
      </c>
      <c r="B39" s="18" t="s">
        <v>61</v>
      </c>
      <c r="C39" s="28">
        <v>42036</v>
      </c>
      <c r="D39" s="26">
        <v>3</v>
      </c>
      <c r="E39" s="9" t="s">
        <v>37</v>
      </c>
      <c r="F39" s="20" t="s">
        <v>55</v>
      </c>
      <c r="G39" s="71">
        <v>31703000</v>
      </c>
      <c r="H39" s="72">
        <f t="shared" si="0"/>
        <v>31703000</v>
      </c>
      <c r="I39" s="19" t="s">
        <v>905</v>
      </c>
      <c r="J39" s="19" t="s">
        <v>905</v>
      </c>
      <c r="K39" s="20" t="s">
        <v>39</v>
      </c>
      <c r="N39" s="10"/>
    </row>
    <row r="40" spans="1:14" ht="131.25">
      <c r="A40" s="17" t="s">
        <v>35</v>
      </c>
      <c r="B40" s="18" t="s">
        <v>62</v>
      </c>
      <c r="C40" s="28">
        <v>42036</v>
      </c>
      <c r="D40" s="26">
        <v>10</v>
      </c>
      <c r="E40" s="9" t="s">
        <v>37</v>
      </c>
      <c r="F40" s="20" t="s">
        <v>55</v>
      </c>
      <c r="G40" s="71">
        <v>453930540</v>
      </c>
      <c r="H40" s="72">
        <f t="shared" si="0"/>
        <v>453930540</v>
      </c>
      <c r="I40" s="19" t="s">
        <v>905</v>
      </c>
      <c r="J40" s="19" t="s">
        <v>905</v>
      </c>
      <c r="K40" s="20" t="s">
        <v>39</v>
      </c>
      <c r="N40" s="10"/>
    </row>
    <row r="41" spans="1:14" ht="131.25">
      <c r="A41" s="17" t="s">
        <v>63</v>
      </c>
      <c r="B41" s="18" t="s">
        <v>64</v>
      </c>
      <c r="C41" s="28">
        <v>42064</v>
      </c>
      <c r="D41" s="26">
        <v>10</v>
      </c>
      <c r="E41" s="9" t="s">
        <v>65</v>
      </c>
      <c r="F41" s="20" t="s">
        <v>66</v>
      </c>
      <c r="G41" s="71">
        <v>30000000</v>
      </c>
      <c r="H41" s="72">
        <f t="shared" si="0"/>
        <v>30000000</v>
      </c>
      <c r="I41" s="19" t="s">
        <v>905</v>
      </c>
      <c r="J41" s="19" t="s">
        <v>905</v>
      </c>
      <c r="K41" s="20" t="s">
        <v>39</v>
      </c>
      <c r="N41" s="10"/>
    </row>
    <row r="42" spans="1:14" ht="131.25">
      <c r="A42" s="17">
        <v>51201615</v>
      </c>
      <c r="B42" s="18" t="s">
        <v>67</v>
      </c>
      <c r="C42" s="28">
        <v>42125</v>
      </c>
      <c r="D42" s="26">
        <v>1</v>
      </c>
      <c r="E42" s="9" t="s">
        <v>37</v>
      </c>
      <c r="F42" s="20" t="s">
        <v>66</v>
      </c>
      <c r="G42" s="71">
        <v>960000000</v>
      </c>
      <c r="H42" s="72">
        <f t="shared" si="0"/>
        <v>960000000</v>
      </c>
      <c r="I42" s="19" t="s">
        <v>905</v>
      </c>
      <c r="J42" s="19" t="s">
        <v>905</v>
      </c>
      <c r="K42" s="20" t="s">
        <v>39</v>
      </c>
      <c r="N42" s="10"/>
    </row>
    <row r="43" spans="1:14" ht="131.25">
      <c r="A43" s="17">
        <v>51201624</v>
      </c>
      <c r="B43" s="18" t="s">
        <v>68</v>
      </c>
      <c r="C43" s="28">
        <v>42125</v>
      </c>
      <c r="D43" s="26">
        <v>1</v>
      </c>
      <c r="E43" s="9" t="s">
        <v>37</v>
      </c>
      <c r="F43" s="20" t="s">
        <v>66</v>
      </c>
      <c r="G43" s="71">
        <v>3484707774</v>
      </c>
      <c r="H43" s="72">
        <f t="shared" si="0"/>
        <v>3484707774</v>
      </c>
      <c r="I43" s="19" t="s">
        <v>905</v>
      </c>
      <c r="J43" s="19" t="s">
        <v>905</v>
      </c>
      <c r="K43" s="20" t="s">
        <v>39</v>
      </c>
      <c r="N43" s="10"/>
    </row>
    <row r="44" spans="1:14" ht="150">
      <c r="A44" s="17" t="s">
        <v>69</v>
      </c>
      <c r="B44" s="18" t="s">
        <v>70</v>
      </c>
      <c r="C44" s="28">
        <v>42095</v>
      </c>
      <c r="D44" s="26">
        <v>10</v>
      </c>
      <c r="E44" s="9" t="s">
        <v>71</v>
      </c>
      <c r="F44" s="20" t="s">
        <v>66</v>
      </c>
      <c r="G44" s="71">
        <v>156000000</v>
      </c>
      <c r="H44" s="72">
        <f t="shared" si="0"/>
        <v>156000000</v>
      </c>
      <c r="I44" s="19" t="s">
        <v>905</v>
      </c>
      <c r="J44" s="19" t="s">
        <v>905</v>
      </c>
      <c r="K44" s="20" t="s">
        <v>39</v>
      </c>
      <c r="N44" s="10"/>
    </row>
    <row r="45" spans="1:14" ht="318.75">
      <c r="A45" s="17" t="s">
        <v>35</v>
      </c>
      <c r="B45" s="18" t="s">
        <v>72</v>
      </c>
      <c r="C45" s="28">
        <v>42125</v>
      </c>
      <c r="D45" s="26">
        <v>10</v>
      </c>
      <c r="E45" s="9" t="s">
        <v>37</v>
      </c>
      <c r="F45" s="20" t="s">
        <v>66</v>
      </c>
      <c r="G45" s="71">
        <v>24615141545</v>
      </c>
      <c r="H45" s="72">
        <f t="shared" si="0"/>
        <v>24615141545</v>
      </c>
      <c r="I45" s="19" t="s">
        <v>905</v>
      </c>
      <c r="J45" s="19" t="s">
        <v>905</v>
      </c>
      <c r="K45" s="20" t="s">
        <v>39</v>
      </c>
      <c r="N45" s="10"/>
    </row>
    <row r="46" spans="1:14" ht="131.25">
      <c r="A46" s="17">
        <v>85000000</v>
      </c>
      <c r="B46" s="18" t="s">
        <v>73</v>
      </c>
      <c r="C46" s="28">
        <v>42064</v>
      </c>
      <c r="D46" s="26">
        <v>10</v>
      </c>
      <c r="E46" s="9" t="s">
        <v>37</v>
      </c>
      <c r="F46" s="20" t="s">
        <v>66</v>
      </c>
      <c r="G46" s="71">
        <v>200000000</v>
      </c>
      <c r="H46" s="72">
        <f t="shared" si="0"/>
        <v>200000000</v>
      </c>
      <c r="I46" s="19" t="s">
        <v>905</v>
      </c>
      <c r="J46" s="19" t="s">
        <v>905</v>
      </c>
      <c r="K46" s="20" t="s">
        <v>39</v>
      </c>
      <c r="N46" s="10"/>
    </row>
    <row r="47" spans="1:14" ht="131.25">
      <c r="A47" s="17">
        <v>82112000</v>
      </c>
      <c r="B47" s="18" t="s">
        <v>74</v>
      </c>
      <c r="C47" s="28">
        <v>42095</v>
      </c>
      <c r="D47" s="26">
        <v>10</v>
      </c>
      <c r="E47" s="9" t="s">
        <v>65</v>
      </c>
      <c r="F47" s="20" t="s">
        <v>66</v>
      </c>
      <c r="G47" s="71">
        <v>25000000</v>
      </c>
      <c r="H47" s="72">
        <f t="shared" si="0"/>
        <v>25000000</v>
      </c>
      <c r="I47" s="19" t="s">
        <v>905</v>
      </c>
      <c r="J47" s="19" t="s">
        <v>905</v>
      </c>
      <c r="K47" s="20" t="s">
        <v>39</v>
      </c>
      <c r="N47" s="10"/>
    </row>
    <row r="48" spans="1:14" ht="243.75">
      <c r="A48" s="17" t="s">
        <v>75</v>
      </c>
      <c r="B48" s="18" t="s">
        <v>76</v>
      </c>
      <c r="C48" s="28">
        <v>42125</v>
      </c>
      <c r="D48" s="26">
        <v>8</v>
      </c>
      <c r="E48" s="9" t="s">
        <v>77</v>
      </c>
      <c r="F48" s="20" t="s">
        <v>66</v>
      </c>
      <c r="G48" s="71">
        <v>8236800000</v>
      </c>
      <c r="H48" s="72">
        <f t="shared" si="0"/>
        <v>8236800000</v>
      </c>
      <c r="I48" s="19" t="s">
        <v>905</v>
      </c>
      <c r="J48" s="19" t="s">
        <v>905</v>
      </c>
      <c r="K48" s="20" t="s">
        <v>39</v>
      </c>
      <c r="N48" s="10"/>
    </row>
    <row r="49" spans="1:14" ht="131.25">
      <c r="A49" s="17">
        <v>83110000</v>
      </c>
      <c r="B49" s="18" t="s">
        <v>78</v>
      </c>
      <c r="C49" s="28">
        <v>42156</v>
      </c>
      <c r="D49" s="26">
        <v>11</v>
      </c>
      <c r="E49" s="9" t="s">
        <v>37</v>
      </c>
      <c r="F49" s="20" t="s">
        <v>66</v>
      </c>
      <c r="G49" s="71">
        <v>206181819</v>
      </c>
      <c r="H49" s="72">
        <f t="shared" si="0"/>
        <v>206181819</v>
      </c>
      <c r="I49" s="19" t="s">
        <v>905</v>
      </c>
      <c r="J49" s="19" t="s">
        <v>905</v>
      </c>
      <c r="K49" s="20" t="s">
        <v>39</v>
      </c>
      <c r="N49" s="10"/>
    </row>
    <row r="50" spans="1:14" ht="131.25">
      <c r="A50" s="17">
        <v>85000000</v>
      </c>
      <c r="B50" s="18" t="s">
        <v>79</v>
      </c>
      <c r="C50" s="28">
        <v>42125</v>
      </c>
      <c r="D50" s="26">
        <v>10</v>
      </c>
      <c r="E50" s="9" t="s">
        <v>37</v>
      </c>
      <c r="F50" s="20" t="s">
        <v>66</v>
      </c>
      <c r="G50" s="71">
        <v>125000000</v>
      </c>
      <c r="H50" s="72">
        <f t="shared" si="0"/>
        <v>125000000</v>
      </c>
      <c r="I50" s="19" t="s">
        <v>905</v>
      </c>
      <c r="J50" s="19" t="s">
        <v>905</v>
      </c>
      <c r="K50" s="20" t="s">
        <v>39</v>
      </c>
      <c r="N50" s="10"/>
    </row>
    <row r="51" spans="1:14" ht="131.25">
      <c r="A51" s="17">
        <v>85000000</v>
      </c>
      <c r="B51" s="18" t="s">
        <v>80</v>
      </c>
      <c r="C51" s="28">
        <v>42095</v>
      </c>
      <c r="D51" s="9">
        <v>8</v>
      </c>
      <c r="E51" s="9" t="s">
        <v>37</v>
      </c>
      <c r="F51" s="20" t="s">
        <v>66</v>
      </c>
      <c r="G51" s="71">
        <v>250000000</v>
      </c>
      <c r="H51" s="72">
        <f t="shared" si="0"/>
        <v>250000000</v>
      </c>
      <c r="I51" s="19" t="s">
        <v>905</v>
      </c>
      <c r="J51" s="19" t="s">
        <v>905</v>
      </c>
      <c r="K51" s="20" t="s">
        <v>39</v>
      </c>
      <c r="N51" s="10"/>
    </row>
    <row r="52" spans="1:14" ht="131.25">
      <c r="A52" s="17">
        <v>85000000</v>
      </c>
      <c r="B52" s="18" t="s">
        <v>81</v>
      </c>
      <c r="C52" s="28">
        <v>42095</v>
      </c>
      <c r="D52" s="9">
        <v>8</v>
      </c>
      <c r="E52" s="9" t="s">
        <v>37</v>
      </c>
      <c r="F52" s="20" t="s">
        <v>66</v>
      </c>
      <c r="G52" s="71">
        <v>120000000</v>
      </c>
      <c r="H52" s="73">
        <f>G52</f>
        <v>120000000</v>
      </c>
      <c r="I52" s="19" t="s">
        <v>905</v>
      </c>
      <c r="J52" s="19" t="s">
        <v>905</v>
      </c>
      <c r="K52" s="20" t="s">
        <v>39</v>
      </c>
      <c r="N52" s="10"/>
    </row>
    <row r="53" spans="1:14" ht="131.25">
      <c r="A53" s="17">
        <v>85000000</v>
      </c>
      <c r="B53" s="18" t="s">
        <v>82</v>
      </c>
      <c r="C53" s="28">
        <v>42095</v>
      </c>
      <c r="D53" s="9">
        <v>8</v>
      </c>
      <c r="E53" s="9" t="s">
        <v>37</v>
      </c>
      <c r="F53" s="20" t="s">
        <v>66</v>
      </c>
      <c r="G53" s="71">
        <v>500000000</v>
      </c>
      <c r="H53" s="72">
        <f>+G53</f>
        <v>500000000</v>
      </c>
      <c r="I53" s="19" t="s">
        <v>905</v>
      </c>
      <c r="J53" s="19" t="s">
        <v>905</v>
      </c>
      <c r="K53" s="20" t="s">
        <v>39</v>
      </c>
      <c r="N53" s="10"/>
    </row>
    <row r="54" spans="1:14" ht="131.25">
      <c r="A54" s="17">
        <v>85000000</v>
      </c>
      <c r="B54" s="18" t="s">
        <v>83</v>
      </c>
      <c r="C54" s="28">
        <v>42095</v>
      </c>
      <c r="D54" s="26">
        <v>8</v>
      </c>
      <c r="E54" s="9" t="s">
        <v>37</v>
      </c>
      <c r="F54" s="20" t="s">
        <v>66</v>
      </c>
      <c r="G54" s="71">
        <v>350000000</v>
      </c>
      <c r="H54" s="72">
        <f>+G54</f>
        <v>350000000</v>
      </c>
      <c r="I54" s="19" t="s">
        <v>905</v>
      </c>
      <c r="J54" s="19" t="s">
        <v>905</v>
      </c>
      <c r="K54" s="20" t="s">
        <v>39</v>
      </c>
      <c r="N54" s="10"/>
    </row>
    <row r="55" spans="1:14" ht="131.25">
      <c r="A55" s="17">
        <v>85000000</v>
      </c>
      <c r="B55" s="18" t="s">
        <v>84</v>
      </c>
      <c r="C55" s="28">
        <v>42064</v>
      </c>
      <c r="D55" s="26">
        <v>10</v>
      </c>
      <c r="E55" s="9" t="s">
        <v>37</v>
      </c>
      <c r="F55" s="20" t="s">
        <v>66</v>
      </c>
      <c r="G55" s="71">
        <v>750000000</v>
      </c>
      <c r="H55" s="72">
        <f>+G55</f>
        <v>750000000</v>
      </c>
      <c r="I55" s="19" t="s">
        <v>905</v>
      </c>
      <c r="J55" s="19" t="s">
        <v>905</v>
      </c>
      <c r="K55" s="20" t="s">
        <v>39</v>
      </c>
      <c r="N55" s="10"/>
    </row>
    <row r="56" spans="1:14" ht="131.25">
      <c r="A56" s="17">
        <v>85000000</v>
      </c>
      <c r="B56" s="18" t="s">
        <v>85</v>
      </c>
      <c r="C56" s="28">
        <v>42095</v>
      </c>
      <c r="D56" s="26">
        <v>10</v>
      </c>
      <c r="E56" s="9" t="s">
        <v>37</v>
      </c>
      <c r="F56" s="20" t="s">
        <v>66</v>
      </c>
      <c r="G56" s="72">
        <v>500000000</v>
      </c>
      <c r="H56" s="72">
        <f>+G56</f>
        <v>500000000</v>
      </c>
      <c r="I56" s="19" t="s">
        <v>905</v>
      </c>
      <c r="J56" s="19" t="s">
        <v>905</v>
      </c>
      <c r="K56" s="20" t="s">
        <v>39</v>
      </c>
      <c r="N56" s="10"/>
    </row>
    <row r="57" spans="1:14" ht="131.25">
      <c r="A57" s="17">
        <v>85000000</v>
      </c>
      <c r="B57" s="18" t="s">
        <v>86</v>
      </c>
      <c r="C57" s="28">
        <v>42095</v>
      </c>
      <c r="D57" s="9">
        <v>4</v>
      </c>
      <c r="E57" s="9" t="s">
        <v>77</v>
      </c>
      <c r="F57" s="20" t="s">
        <v>66</v>
      </c>
      <c r="G57" s="71">
        <v>800000000</v>
      </c>
      <c r="H57" s="72">
        <f>+G57</f>
        <v>800000000</v>
      </c>
      <c r="I57" s="19" t="s">
        <v>905</v>
      </c>
      <c r="J57" s="19" t="s">
        <v>905</v>
      </c>
      <c r="K57" s="20" t="s">
        <v>39</v>
      </c>
      <c r="N57" s="10"/>
    </row>
    <row r="58" spans="1:14" ht="131.25">
      <c r="A58" s="17">
        <v>85000000</v>
      </c>
      <c r="B58" s="18" t="s">
        <v>87</v>
      </c>
      <c r="C58" s="28">
        <v>42036</v>
      </c>
      <c r="D58" s="9">
        <v>6</v>
      </c>
      <c r="E58" s="9" t="s">
        <v>77</v>
      </c>
      <c r="F58" s="20" t="s">
        <v>66</v>
      </c>
      <c r="G58" s="74">
        <v>250000000</v>
      </c>
      <c r="H58" s="72">
        <f>G58</f>
        <v>250000000</v>
      </c>
      <c r="I58" s="19" t="s">
        <v>905</v>
      </c>
      <c r="J58" s="19" t="s">
        <v>905</v>
      </c>
      <c r="K58" s="20" t="s">
        <v>39</v>
      </c>
      <c r="N58" s="10"/>
    </row>
    <row r="59" spans="1:14" ht="131.25">
      <c r="A59" s="17">
        <v>85000000</v>
      </c>
      <c r="B59" s="18" t="s">
        <v>88</v>
      </c>
      <c r="C59" s="28">
        <v>42095</v>
      </c>
      <c r="D59" s="9">
        <v>4</v>
      </c>
      <c r="E59" s="9" t="s">
        <v>37</v>
      </c>
      <c r="F59" s="20" t="s">
        <v>66</v>
      </c>
      <c r="G59" s="74">
        <v>500000000</v>
      </c>
      <c r="H59" s="72">
        <f>G59</f>
        <v>500000000</v>
      </c>
      <c r="I59" s="19" t="s">
        <v>905</v>
      </c>
      <c r="J59" s="19" t="s">
        <v>905</v>
      </c>
      <c r="K59" s="20" t="s">
        <v>39</v>
      </c>
      <c r="N59" s="10"/>
    </row>
    <row r="60" spans="1:14" ht="131.25">
      <c r="A60" s="17">
        <v>85000000</v>
      </c>
      <c r="B60" s="18" t="s">
        <v>89</v>
      </c>
      <c r="C60" s="28">
        <v>42095</v>
      </c>
      <c r="D60" s="9">
        <v>4</v>
      </c>
      <c r="E60" s="9" t="s">
        <v>37</v>
      </c>
      <c r="F60" s="20" t="s">
        <v>66</v>
      </c>
      <c r="G60" s="74">
        <v>190350000</v>
      </c>
      <c r="H60" s="72">
        <f>G60</f>
        <v>190350000</v>
      </c>
      <c r="I60" s="19" t="s">
        <v>905</v>
      </c>
      <c r="J60" s="19" t="s">
        <v>905</v>
      </c>
      <c r="K60" s="20" t="s">
        <v>39</v>
      </c>
      <c r="N60" s="10"/>
    </row>
    <row r="61" spans="1:14" ht="131.25">
      <c r="A61" s="17" t="s">
        <v>35</v>
      </c>
      <c r="B61" s="18" t="s">
        <v>90</v>
      </c>
      <c r="C61" s="28">
        <v>42095</v>
      </c>
      <c r="D61" s="9">
        <v>1</v>
      </c>
      <c r="E61" s="9" t="s">
        <v>37</v>
      </c>
      <c r="F61" s="20" t="s">
        <v>66</v>
      </c>
      <c r="G61" s="74">
        <v>950000000</v>
      </c>
      <c r="H61" s="72">
        <f>G61</f>
        <v>950000000</v>
      </c>
      <c r="I61" s="19" t="s">
        <v>905</v>
      </c>
      <c r="J61" s="19" t="s">
        <v>905</v>
      </c>
      <c r="K61" s="20" t="s">
        <v>39</v>
      </c>
      <c r="N61" s="10"/>
    </row>
    <row r="62" spans="1:14" ht="131.25">
      <c r="A62" s="17">
        <v>85000000</v>
      </c>
      <c r="B62" s="18" t="s">
        <v>91</v>
      </c>
      <c r="C62" s="28">
        <v>42125</v>
      </c>
      <c r="D62" s="26">
        <v>10</v>
      </c>
      <c r="E62" s="9" t="s">
        <v>37</v>
      </c>
      <c r="F62" s="20" t="s">
        <v>66</v>
      </c>
      <c r="G62" s="71">
        <v>300000000</v>
      </c>
      <c r="H62" s="72">
        <f t="shared" si="0"/>
        <v>300000000</v>
      </c>
      <c r="I62" s="19" t="s">
        <v>905</v>
      </c>
      <c r="J62" s="19" t="s">
        <v>905</v>
      </c>
      <c r="K62" s="20" t="s">
        <v>39</v>
      </c>
      <c r="N62" s="10"/>
    </row>
    <row r="63" spans="1:14" ht="131.25">
      <c r="A63" s="17">
        <v>85000000</v>
      </c>
      <c r="B63" s="18" t="s">
        <v>92</v>
      </c>
      <c r="C63" s="28">
        <v>42125</v>
      </c>
      <c r="D63" s="26">
        <v>10</v>
      </c>
      <c r="E63" s="9" t="s">
        <v>37</v>
      </c>
      <c r="F63" s="20" t="s">
        <v>66</v>
      </c>
      <c r="G63" s="71">
        <v>100000000</v>
      </c>
      <c r="H63" s="72">
        <f t="shared" si="0"/>
        <v>100000000</v>
      </c>
      <c r="I63" s="19" t="s">
        <v>905</v>
      </c>
      <c r="J63" s="19" t="s">
        <v>905</v>
      </c>
      <c r="K63" s="20" t="s">
        <v>39</v>
      </c>
      <c r="N63" s="10"/>
    </row>
    <row r="64" spans="1:14" ht="131.25">
      <c r="A64" s="17">
        <v>85000000</v>
      </c>
      <c r="B64" s="18" t="s">
        <v>93</v>
      </c>
      <c r="C64" s="28">
        <v>42125</v>
      </c>
      <c r="D64" s="26">
        <v>10</v>
      </c>
      <c r="E64" s="9" t="s">
        <v>71</v>
      </c>
      <c r="F64" s="20" t="s">
        <v>66</v>
      </c>
      <c r="G64" s="71">
        <v>230000000</v>
      </c>
      <c r="H64" s="72">
        <f t="shared" si="0"/>
        <v>230000000</v>
      </c>
      <c r="I64" s="19" t="s">
        <v>905</v>
      </c>
      <c r="J64" s="19" t="s">
        <v>905</v>
      </c>
      <c r="K64" s="20" t="s">
        <v>39</v>
      </c>
      <c r="N64" s="10"/>
    </row>
    <row r="65" spans="1:14" ht="150">
      <c r="A65" s="17">
        <v>8010000</v>
      </c>
      <c r="B65" s="18" t="s">
        <v>94</v>
      </c>
      <c r="C65" s="28">
        <v>42064</v>
      </c>
      <c r="D65" s="26">
        <v>8</v>
      </c>
      <c r="E65" s="9" t="s">
        <v>71</v>
      </c>
      <c r="F65" s="20" t="s">
        <v>66</v>
      </c>
      <c r="G65" s="71">
        <v>100000000</v>
      </c>
      <c r="H65" s="72">
        <f t="shared" si="0"/>
        <v>100000000</v>
      </c>
      <c r="I65" s="19" t="s">
        <v>905</v>
      </c>
      <c r="J65" s="19" t="s">
        <v>905</v>
      </c>
      <c r="K65" s="20" t="s">
        <v>39</v>
      </c>
      <c r="N65" s="10"/>
    </row>
    <row r="66" spans="1:14" ht="131.25">
      <c r="A66" s="12" t="s">
        <v>95</v>
      </c>
      <c r="B66" s="18" t="s">
        <v>96</v>
      </c>
      <c r="C66" s="28">
        <v>42156</v>
      </c>
      <c r="D66" s="26">
        <v>8</v>
      </c>
      <c r="E66" s="9" t="s">
        <v>65</v>
      </c>
      <c r="F66" s="20" t="s">
        <v>66</v>
      </c>
      <c r="G66" s="71">
        <v>40000000</v>
      </c>
      <c r="H66" s="72">
        <f t="shared" si="0"/>
        <v>40000000</v>
      </c>
      <c r="I66" s="19" t="s">
        <v>905</v>
      </c>
      <c r="J66" s="19" t="s">
        <v>905</v>
      </c>
      <c r="K66" s="20" t="s">
        <v>39</v>
      </c>
      <c r="N66" s="10"/>
    </row>
    <row r="67" spans="1:14" ht="131.25">
      <c r="A67" s="12">
        <v>42000000</v>
      </c>
      <c r="B67" s="18" t="s">
        <v>97</v>
      </c>
      <c r="C67" s="28">
        <v>42064</v>
      </c>
      <c r="D67" s="26">
        <v>6</v>
      </c>
      <c r="E67" s="9" t="s">
        <v>71</v>
      </c>
      <c r="F67" s="20" t="s">
        <v>38</v>
      </c>
      <c r="G67" s="71">
        <v>600000000</v>
      </c>
      <c r="H67" s="72">
        <f t="shared" si="0"/>
        <v>600000000</v>
      </c>
      <c r="I67" s="19" t="s">
        <v>905</v>
      </c>
      <c r="J67" s="19" t="s">
        <v>905</v>
      </c>
      <c r="K67" s="20" t="s">
        <v>39</v>
      </c>
      <c r="N67" s="10"/>
    </row>
    <row r="68" spans="1:14" ht="131.25">
      <c r="A68" s="12">
        <v>42000000</v>
      </c>
      <c r="B68" s="18" t="s">
        <v>98</v>
      </c>
      <c r="C68" s="28">
        <v>42064</v>
      </c>
      <c r="D68" s="26">
        <v>12</v>
      </c>
      <c r="E68" s="9" t="s">
        <v>65</v>
      </c>
      <c r="F68" s="20" t="s">
        <v>55</v>
      </c>
      <c r="G68" s="71">
        <v>20000000</v>
      </c>
      <c r="H68" s="72">
        <f t="shared" si="0"/>
        <v>20000000</v>
      </c>
      <c r="I68" s="19" t="s">
        <v>905</v>
      </c>
      <c r="J68" s="19" t="s">
        <v>905</v>
      </c>
      <c r="K68" s="20" t="s">
        <v>39</v>
      </c>
      <c r="N68" s="10"/>
    </row>
    <row r="69" spans="1:14" ht="131.25">
      <c r="A69" s="12">
        <v>42000000</v>
      </c>
      <c r="B69" s="18" t="s">
        <v>99</v>
      </c>
      <c r="C69" s="28">
        <v>42095</v>
      </c>
      <c r="D69" s="26">
        <v>8</v>
      </c>
      <c r="E69" s="9" t="s">
        <v>71</v>
      </c>
      <c r="F69" s="20" t="s">
        <v>55</v>
      </c>
      <c r="G69" s="71">
        <v>110000000</v>
      </c>
      <c r="H69" s="72">
        <f t="shared" si="0"/>
        <v>110000000</v>
      </c>
      <c r="I69" s="19" t="s">
        <v>905</v>
      </c>
      <c r="J69" s="19" t="s">
        <v>905</v>
      </c>
      <c r="K69" s="20" t="s">
        <v>39</v>
      </c>
      <c r="N69" s="10"/>
    </row>
    <row r="70" spans="1:14" ht="150">
      <c r="A70" s="12">
        <v>42000000</v>
      </c>
      <c r="B70" s="18" t="s">
        <v>100</v>
      </c>
      <c r="C70" s="28">
        <v>42095</v>
      </c>
      <c r="D70" s="26">
        <v>8</v>
      </c>
      <c r="E70" s="9" t="s">
        <v>71</v>
      </c>
      <c r="F70" s="20" t="s">
        <v>55</v>
      </c>
      <c r="G70" s="71">
        <v>90000000</v>
      </c>
      <c r="H70" s="72">
        <f t="shared" si="0"/>
        <v>90000000</v>
      </c>
      <c r="I70" s="19" t="s">
        <v>905</v>
      </c>
      <c r="J70" s="19" t="s">
        <v>905</v>
      </c>
      <c r="K70" s="20" t="s">
        <v>39</v>
      </c>
      <c r="N70" s="10"/>
    </row>
    <row r="71" spans="1:14" ht="131.25">
      <c r="A71" s="12">
        <v>42000000</v>
      </c>
      <c r="B71" s="18" t="s">
        <v>101</v>
      </c>
      <c r="C71" s="28">
        <v>42064</v>
      </c>
      <c r="D71" s="26">
        <v>10</v>
      </c>
      <c r="E71" s="9" t="s">
        <v>65</v>
      </c>
      <c r="F71" s="20" t="s">
        <v>55</v>
      </c>
      <c r="G71" s="71">
        <v>30000000</v>
      </c>
      <c r="H71" s="72">
        <f t="shared" si="0"/>
        <v>30000000</v>
      </c>
      <c r="I71" s="19" t="s">
        <v>905</v>
      </c>
      <c r="J71" s="19" t="s">
        <v>905</v>
      </c>
      <c r="K71" s="20" t="s">
        <v>39</v>
      </c>
      <c r="N71" s="10"/>
    </row>
    <row r="72" spans="1:14" ht="187.5">
      <c r="A72" s="12">
        <v>42000000</v>
      </c>
      <c r="B72" s="18" t="s">
        <v>102</v>
      </c>
      <c r="C72" s="28">
        <v>42095</v>
      </c>
      <c r="D72" s="26">
        <v>10</v>
      </c>
      <c r="E72" s="9" t="s">
        <v>71</v>
      </c>
      <c r="F72" s="20" t="s">
        <v>55</v>
      </c>
      <c r="G72" s="71">
        <v>427000000</v>
      </c>
      <c r="H72" s="72">
        <f t="shared" si="0"/>
        <v>427000000</v>
      </c>
      <c r="I72" s="19" t="s">
        <v>905</v>
      </c>
      <c r="J72" s="19" t="s">
        <v>905</v>
      </c>
      <c r="K72" s="20" t="s">
        <v>39</v>
      </c>
      <c r="N72" s="10"/>
    </row>
    <row r="73" spans="1:14" ht="150">
      <c r="A73" s="12">
        <v>42000000</v>
      </c>
      <c r="B73" s="18" t="s">
        <v>103</v>
      </c>
      <c r="C73" s="28">
        <v>42095</v>
      </c>
      <c r="D73" s="26">
        <v>10</v>
      </c>
      <c r="E73" s="9" t="s">
        <v>71</v>
      </c>
      <c r="F73" s="20" t="s">
        <v>55</v>
      </c>
      <c r="G73" s="71">
        <v>270000000</v>
      </c>
      <c r="H73" s="72">
        <f t="shared" si="0"/>
        <v>270000000</v>
      </c>
      <c r="I73" s="19" t="s">
        <v>905</v>
      </c>
      <c r="J73" s="19" t="s">
        <v>905</v>
      </c>
      <c r="K73" s="20" t="s">
        <v>39</v>
      </c>
      <c r="N73" s="10"/>
    </row>
    <row r="74" spans="1:14" ht="150">
      <c r="A74" s="12">
        <v>42000000</v>
      </c>
      <c r="B74" s="18" t="s">
        <v>104</v>
      </c>
      <c r="C74" s="28">
        <v>42156</v>
      </c>
      <c r="D74" s="26">
        <v>6</v>
      </c>
      <c r="E74" s="9" t="s">
        <v>71</v>
      </c>
      <c r="F74" s="20" t="s">
        <v>38</v>
      </c>
      <c r="G74" s="71">
        <v>400000000</v>
      </c>
      <c r="H74" s="72">
        <f t="shared" si="0"/>
        <v>400000000</v>
      </c>
      <c r="I74" s="19" t="s">
        <v>905</v>
      </c>
      <c r="J74" s="19" t="s">
        <v>905</v>
      </c>
      <c r="K74" s="20" t="s">
        <v>39</v>
      </c>
      <c r="N74" s="10"/>
    </row>
    <row r="75" spans="1:14" ht="131.25">
      <c r="A75" s="12">
        <v>42000000</v>
      </c>
      <c r="B75" s="18" t="s">
        <v>105</v>
      </c>
      <c r="C75" s="28">
        <v>42095</v>
      </c>
      <c r="D75" s="26">
        <v>8</v>
      </c>
      <c r="E75" s="9" t="s">
        <v>65</v>
      </c>
      <c r="F75" s="20" t="s">
        <v>66</v>
      </c>
      <c r="G75" s="71">
        <v>10000000</v>
      </c>
      <c r="H75" s="72">
        <f t="shared" si="0"/>
        <v>10000000</v>
      </c>
      <c r="I75" s="19" t="s">
        <v>905</v>
      </c>
      <c r="J75" s="19" t="s">
        <v>905</v>
      </c>
      <c r="K75" s="20" t="s">
        <v>39</v>
      </c>
      <c r="N75" s="10"/>
    </row>
    <row r="76" spans="1:14" ht="131.25">
      <c r="A76" s="12">
        <v>42000000</v>
      </c>
      <c r="B76" s="18" t="s">
        <v>106</v>
      </c>
      <c r="C76" s="28">
        <v>42095</v>
      </c>
      <c r="D76" s="26">
        <v>8</v>
      </c>
      <c r="E76" s="9" t="s">
        <v>71</v>
      </c>
      <c r="F76" s="20" t="s">
        <v>66</v>
      </c>
      <c r="G76" s="71">
        <v>88000000</v>
      </c>
      <c r="H76" s="72">
        <f t="shared" si="0"/>
        <v>88000000</v>
      </c>
      <c r="I76" s="19" t="s">
        <v>905</v>
      </c>
      <c r="J76" s="19" t="s">
        <v>905</v>
      </c>
      <c r="K76" s="20" t="s">
        <v>39</v>
      </c>
      <c r="N76" s="10"/>
    </row>
    <row r="77" spans="1:14" ht="131.25">
      <c r="A77" s="12">
        <v>42000000</v>
      </c>
      <c r="B77" s="18" t="s">
        <v>107</v>
      </c>
      <c r="C77" s="28">
        <v>42064</v>
      </c>
      <c r="D77" s="26">
        <v>10</v>
      </c>
      <c r="E77" s="9" t="s">
        <v>65</v>
      </c>
      <c r="F77" s="20" t="s">
        <v>66</v>
      </c>
      <c r="G77" s="71">
        <v>34400000</v>
      </c>
      <c r="H77" s="72">
        <f t="shared" si="0"/>
        <v>34400000</v>
      </c>
      <c r="I77" s="19" t="s">
        <v>905</v>
      </c>
      <c r="J77" s="19" t="s">
        <v>905</v>
      </c>
      <c r="K77" s="20" t="s">
        <v>39</v>
      </c>
      <c r="N77" s="10"/>
    </row>
    <row r="78" spans="1:14" ht="131.25">
      <c r="A78" s="12">
        <v>42000000</v>
      </c>
      <c r="B78" s="18" t="s">
        <v>108</v>
      </c>
      <c r="C78" s="28">
        <v>42064</v>
      </c>
      <c r="D78" s="26">
        <v>8</v>
      </c>
      <c r="E78" s="9" t="s">
        <v>71</v>
      </c>
      <c r="F78" s="20" t="s">
        <v>66</v>
      </c>
      <c r="G78" s="71">
        <v>250000000</v>
      </c>
      <c r="H78" s="72">
        <f t="shared" si="0"/>
        <v>250000000</v>
      </c>
      <c r="I78" s="19" t="s">
        <v>905</v>
      </c>
      <c r="J78" s="19" t="s">
        <v>905</v>
      </c>
      <c r="K78" s="20" t="s">
        <v>39</v>
      </c>
      <c r="N78" s="10"/>
    </row>
    <row r="79" spans="1:14" ht="131.25">
      <c r="A79" s="12">
        <v>42000000</v>
      </c>
      <c r="B79" s="18" t="s">
        <v>109</v>
      </c>
      <c r="C79" s="28">
        <v>42064</v>
      </c>
      <c r="D79" s="26">
        <v>10</v>
      </c>
      <c r="E79" s="9" t="s">
        <v>65</v>
      </c>
      <c r="F79" s="20" t="s">
        <v>66</v>
      </c>
      <c r="G79" s="71">
        <v>50000000</v>
      </c>
      <c r="H79" s="72">
        <f t="shared" si="0"/>
        <v>50000000</v>
      </c>
      <c r="I79" s="19" t="s">
        <v>905</v>
      </c>
      <c r="J79" s="19" t="s">
        <v>905</v>
      </c>
      <c r="K79" s="20" t="s">
        <v>39</v>
      </c>
      <c r="N79" s="10"/>
    </row>
    <row r="80" spans="1:14" ht="131.25">
      <c r="A80" s="12">
        <v>42000000</v>
      </c>
      <c r="B80" s="18" t="s">
        <v>110</v>
      </c>
      <c r="C80" s="28">
        <v>42064</v>
      </c>
      <c r="D80" s="26">
        <v>8</v>
      </c>
      <c r="E80" s="9" t="s">
        <v>65</v>
      </c>
      <c r="F80" s="20" t="s">
        <v>66</v>
      </c>
      <c r="G80" s="71">
        <v>51000000</v>
      </c>
      <c r="H80" s="72">
        <f t="shared" si="0"/>
        <v>51000000</v>
      </c>
      <c r="I80" s="19" t="s">
        <v>905</v>
      </c>
      <c r="J80" s="19" t="s">
        <v>905</v>
      </c>
      <c r="K80" s="20" t="s">
        <v>39</v>
      </c>
      <c r="N80" s="10"/>
    </row>
    <row r="81" spans="1:14" ht="131.25">
      <c r="A81" s="12">
        <v>42000000</v>
      </c>
      <c r="B81" s="18" t="s">
        <v>111</v>
      </c>
      <c r="C81" s="28">
        <v>42064</v>
      </c>
      <c r="D81" s="26">
        <v>10</v>
      </c>
      <c r="E81" s="9" t="s">
        <v>71</v>
      </c>
      <c r="F81" s="20" t="s">
        <v>66</v>
      </c>
      <c r="G81" s="71">
        <v>205000000</v>
      </c>
      <c r="H81" s="72">
        <f t="shared" si="0"/>
        <v>205000000</v>
      </c>
      <c r="I81" s="19" t="s">
        <v>905</v>
      </c>
      <c r="J81" s="19" t="s">
        <v>905</v>
      </c>
      <c r="K81" s="20" t="s">
        <v>39</v>
      </c>
      <c r="N81" s="10"/>
    </row>
    <row r="82" spans="1:14" ht="131.25">
      <c r="A82" s="12">
        <v>42000000</v>
      </c>
      <c r="B82" s="18" t="s">
        <v>112</v>
      </c>
      <c r="C82" s="28">
        <v>42095</v>
      </c>
      <c r="D82" s="26">
        <v>10</v>
      </c>
      <c r="E82" s="9" t="s">
        <v>65</v>
      </c>
      <c r="F82" s="20" t="s">
        <v>66</v>
      </c>
      <c r="G82" s="71">
        <v>50000000</v>
      </c>
      <c r="H82" s="72">
        <f t="shared" si="0"/>
        <v>50000000</v>
      </c>
      <c r="I82" s="19" t="s">
        <v>905</v>
      </c>
      <c r="J82" s="19" t="s">
        <v>905</v>
      </c>
      <c r="K82" s="20" t="s">
        <v>39</v>
      </c>
      <c r="N82" s="10"/>
    </row>
    <row r="83" spans="1:14" ht="131.25">
      <c r="A83" s="12">
        <v>42000000</v>
      </c>
      <c r="B83" s="18" t="s">
        <v>113</v>
      </c>
      <c r="C83" s="28">
        <v>42095</v>
      </c>
      <c r="D83" s="26">
        <v>10</v>
      </c>
      <c r="E83" s="9" t="s">
        <v>71</v>
      </c>
      <c r="F83" s="20" t="s">
        <v>66</v>
      </c>
      <c r="G83" s="71">
        <v>250000000</v>
      </c>
      <c r="H83" s="72">
        <f t="shared" si="0"/>
        <v>250000000</v>
      </c>
      <c r="I83" s="19" t="s">
        <v>905</v>
      </c>
      <c r="J83" s="19" t="s">
        <v>905</v>
      </c>
      <c r="K83" s="20" t="s">
        <v>39</v>
      </c>
      <c r="N83" s="10"/>
    </row>
    <row r="84" spans="1:14" ht="131.25">
      <c r="A84" s="12">
        <v>42000000</v>
      </c>
      <c r="B84" s="18" t="s">
        <v>114</v>
      </c>
      <c r="C84" s="28">
        <v>42064</v>
      </c>
      <c r="D84" s="26">
        <v>6</v>
      </c>
      <c r="E84" s="9" t="s">
        <v>65</v>
      </c>
      <c r="F84" s="20" t="s">
        <v>66</v>
      </c>
      <c r="G84" s="71">
        <v>45000000</v>
      </c>
      <c r="H84" s="72">
        <f t="shared" si="0"/>
        <v>45000000</v>
      </c>
      <c r="I84" s="19" t="s">
        <v>905</v>
      </c>
      <c r="J84" s="19" t="s">
        <v>905</v>
      </c>
      <c r="K84" s="20" t="s">
        <v>39</v>
      </c>
      <c r="N84" s="10"/>
    </row>
    <row r="85" spans="1:14" ht="168.75">
      <c r="A85" s="17">
        <v>42000000</v>
      </c>
      <c r="B85" s="18" t="s">
        <v>115</v>
      </c>
      <c r="C85" s="28">
        <v>42095</v>
      </c>
      <c r="D85" s="26">
        <v>10</v>
      </c>
      <c r="E85" s="9" t="s">
        <v>71</v>
      </c>
      <c r="F85" s="20" t="s">
        <v>66</v>
      </c>
      <c r="G85" s="71">
        <v>170000000</v>
      </c>
      <c r="H85" s="72">
        <f t="shared" si="0"/>
        <v>170000000</v>
      </c>
      <c r="I85" s="19" t="s">
        <v>905</v>
      </c>
      <c r="J85" s="19" t="s">
        <v>905</v>
      </c>
      <c r="K85" s="20" t="s">
        <v>39</v>
      </c>
      <c r="N85" s="10"/>
    </row>
    <row r="86" spans="1:14" ht="131.25">
      <c r="A86" s="17">
        <v>42000000</v>
      </c>
      <c r="B86" s="18" t="s">
        <v>116</v>
      </c>
      <c r="C86" s="28">
        <v>42095</v>
      </c>
      <c r="D86" s="26">
        <v>6</v>
      </c>
      <c r="E86" s="9" t="s">
        <v>65</v>
      </c>
      <c r="F86" s="20" t="s">
        <v>66</v>
      </c>
      <c r="G86" s="71">
        <v>45000000</v>
      </c>
      <c r="H86" s="72">
        <f t="shared" si="0"/>
        <v>45000000</v>
      </c>
      <c r="I86" s="19" t="s">
        <v>905</v>
      </c>
      <c r="J86" s="19" t="s">
        <v>905</v>
      </c>
      <c r="K86" s="20" t="s">
        <v>39</v>
      </c>
      <c r="N86" s="10"/>
    </row>
    <row r="87" spans="1:14" ht="150">
      <c r="A87" s="17">
        <v>42000000</v>
      </c>
      <c r="B87" s="18" t="s">
        <v>117</v>
      </c>
      <c r="C87" s="28">
        <v>42064</v>
      </c>
      <c r="D87" s="26">
        <v>8</v>
      </c>
      <c r="E87" s="9" t="s">
        <v>71</v>
      </c>
      <c r="F87" s="20" t="s">
        <v>66</v>
      </c>
      <c r="G87" s="71">
        <v>130000000</v>
      </c>
      <c r="H87" s="72">
        <f t="shared" si="0"/>
        <v>130000000</v>
      </c>
      <c r="I87" s="19" t="s">
        <v>905</v>
      </c>
      <c r="J87" s="19" t="s">
        <v>905</v>
      </c>
      <c r="K87" s="20" t="s">
        <v>39</v>
      </c>
      <c r="N87" s="10"/>
    </row>
    <row r="88" spans="1:14" ht="131.25">
      <c r="A88" s="17" t="s">
        <v>118</v>
      </c>
      <c r="B88" s="18" t="s">
        <v>119</v>
      </c>
      <c r="C88" s="28">
        <v>42064</v>
      </c>
      <c r="D88" s="26">
        <v>6</v>
      </c>
      <c r="E88" s="9" t="s">
        <v>65</v>
      </c>
      <c r="F88" s="20" t="s">
        <v>66</v>
      </c>
      <c r="G88" s="71">
        <v>25000000</v>
      </c>
      <c r="H88" s="72">
        <f t="shared" si="0"/>
        <v>25000000</v>
      </c>
      <c r="I88" s="19" t="s">
        <v>905</v>
      </c>
      <c r="J88" s="19" t="s">
        <v>905</v>
      </c>
      <c r="K88" s="20" t="s">
        <v>39</v>
      </c>
      <c r="N88" s="10"/>
    </row>
    <row r="89" spans="1:14" ht="131.25">
      <c r="A89" s="17">
        <v>42000000</v>
      </c>
      <c r="B89" s="18" t="s">
        <v>120</v>
      </c>
      <c r="C89" s="28">
        <v>42095</v>
      </c>
      <c r="D89" s="26">
        <v>6</v>
      </c>
      <c r="E89" s="9" t="s">
        <v>71</v>
      </c>
      <c r="F89" s="20" t="s">
        <v>66</v>
      </c>
      <c r="G89" s="71">
        <v>210000000</v>
      </c>
      <c r="H89" s="72">
        <f t="shared" si="0"/>
        <v>210000000</v>
      </c>
      <c r="I89" s="19" t="s">
        <v>905</v>
      </c>
      <c r="J89" s="19" t="s">
        <v>905</v>
      </c>
      <c r="K89" s="20" t="s">
        <v>39</v>
      </c>
      <c r="N89" s="10"/>
    </row>
    <row r="90" spans="1:14" ht="150">
      <c r="A90" s="17">
        <v>42000000</v>
      </c>
      <c r="B90" s="18" t="s">
        <v>121</v>
      </c>
      <c r="C90" s="28">
        <v>42095</v>
      </c>
      <c r="D90" s="26">
        <v>6</v>
      </c>
      <c r="E90" s="9" t="s">
        <v>65</v>
      </c>
      <c r="F90" s="20" t="s">
        <v>66</v>
      </c>
      <c r="G90" s="71">
        <v>30000000</v>
      </c>
      <c r="H90" s="72">
        <f aca="true" t="shared" si="1" ref="H90:H96">+G90</f>
        <v>30000000</v>
      </c>
      <c r="I90" s="19" t="s">
        <v>905</v>
      </c>
      <c r="J90" s="19" t="s">
        <v>905</v>
      </c>
      <c r="K90" s="20" t="s">
        <v>39</v>
      </c>
      <c r="N90" s="10"/>
    </row>
    <row r="91" spans="1:14" ht="131.25">
      <c r="A91" s="17">
        <v>42000000</v>
      </c>
      <c r="B91" s="18" t="s">
        <v>122</v>
      </c>
      <c r="C91" s="28">
        <v>42095</v>
      </c>
      <c r="D91" s="26">
        <v>6</v>
      </c>
      <c r="E91" s="9" t="s">
        <v>71</v>
      </c>
      <c r="F91" s="20" t="s">
        <v>66</v>
      </c>
      <c r="G91" s="71">
        <v>90000000</v>
      </c>
      <c r="H91" s="72">
        <f t="shared" si="1"/>
        <v>90000000</v>
      </c>
      <c r="I91" s="19" t="s">
        <v>905</v>
      </c>
      <c r="J91" s="19" t="s">
        <v>905</v>
      </c>
      <c r="K91" s="20" t="s">
        <v>39</v>
      </c>
      <c r="N91" s="10"/>
    </row>
    <row r="92" spans="1:14" ht="131.25">
      <c r="A92" s="17">
        <v>42000000</v>
      </c>
      <c r="B92" s="18" t="s">
        <v>123</v>
      </c>
      <c r="C92" s="28">
        <v>42095</v>
      </c>
      <c r="D92" s="26">
        <v>6</v>
      </c>
      <c r="E92" s="9" t="s">
        <v>65</v>
      </c>
      <c r="F92" s="20" t="s">
        <v>66</v>
      </c>
      <c r="G92" s="71">
        <v>15000000</v>
      </c>
      <c r="H92" s="72">
        <f t="shared" si="1"/>
        <v>15000000</v>
      </c>
      <c r="I92" s="19" t="s">
        <v>905</v>
      </c>
      <c r="J92" s="19" t="s">
        <v>905</v>
      </c>
      <c r="K92" s="20" t="s">
        <v>39</v>
      </c>
      <c r="N92" s="10"/>
    </row>
    <row r="93" spans="1:14" ht="131.25">
      <c r="A93" s="17">
        <v>85000000</v>
      </c>
      <c r="B93" s="18" t="s">
        <v>124</v>
      </c>
      <c r="C93" s="28">
        <v>42125</v>
      </c>
      <c r="D93" s="26">
        <v>10</v>
      </c>
      <c r="E93" s="9" t="s">
        <v>37</v>
      </c>
      <c r="F93" s="20" t="s">
        <v>66</v>
      </c>
      <c r="G93" s="71">
        <v>500000000</v>
      </c>
      <c r="H93" s="72">
        <f t="shared" si="1"/>
        <v>500000000</v>
      </c>
      <c r="I93" s="19" t="s">
        <v>905</v>
      </c>
      <c r="J93" s="19" t="s">
        <v>905</v>
      </c>
      <c r="K93" s="20" t="s">
        <v>39</v>
      </c>
      <c r="N93" s="10"/>
    </row>
    <row r="94" spans="1:14" ht="131.25">
      <c r="A94" s="17">
        <v>85000000</v>
      </c>
      <c r="B94" s="18" t="s">
        <v>125</v>
      </c>
      <c r="C94" s="28">
        <v>42095</v>
      </c>
      <c r="D94" s="26">
        <v>10</v>
      </c>
      <c r="E94" s="9" t="s">
        <v>37</v>
      </c>
      <c r="F94" s="20" t="s">
        <v>66</v>
      </c>
      <c r="G94" s="71">
        <v>300000000</v>
      </c>
      <c r="H94" s="72">
        <f t="shared" si="1"/>
        <v>300000000</v>
      </c>
      <c r="I94" s="19" t="s">
        <v>905</v>
      </c>
      <c r="J94" s="19" t="s">
        <v>905</v>
      </c>
      <c r="K94" s="20" t="s">
        <v>39</v>
      </c>
      <c r="N94" s="10"/>
    </row>
    <row r="95" spans="1:14" ht="131.25">
      <c r="A95" s="17">
        <v>85000000</v>
      </c>
      <c r="B95" s="18" t="s">
        <v>126</v>
      </c>
      <c r="C95" s="28">
        <v>42095</v>
      </c>
      <c r="D95" s="26">
        <v>10</v>
      </c>
      <c r="E95" s="9" t="s">
        <v>37</v>
      </c>
      <c r="F95" s="20" t="s">
        <v>66</v>
      </c>
      <c r="G95" s="71">
        <v>77247750</v>
      </c>
      <c r="H95" s="72">
        <f t="shared" si="1"/>
        <v>77247750</v>
      </c>
      <c r="I95" s="19" t="s">
        <v>905</v>
      </c>
      <c r="J95" s="19" t="s">
        <v>905</v>
      </c>
      <c r="K95" s="20" t="s">
        <v>39</v>
      </c>
      <c r="N95" s="10"/>
    </row>
    <row r="96" spans="1:14" ht="131.25">
      <c r="A96" s="17">
        <v>85000000</v>
      </c>
      <c r="B96" s="18" t="s">
        <v>127</v>
      </c>
      <c r="C96" s="28">
        <v>42125</v>
      </c>
      <c r="D96" s="26">
        <v>10</v>
      </c>
      <c r="E96" s="9" t="s">
        <v>37</v>
      </c>
      <c r="F96" s="20" t="s">
        <v>66</v>
      </c>
      <c r="G96" s="71">
        <v>500000000</v>
      </c>
      <c r="H96" s="72">
        <f t="shared" si="1"/>
        <v>500000000</v>
      </c>
      <c r="I96" s="19" t="s">
        <v>905</v>
      </c>
      <c r="J96" s="19" t="s">
        <v>905</v>
      </c>
      <c r="K96" s="20" t="s">
        <v>39</v>
      </c>
      <c r="N96" s="10"/>
    </row>
    <row r="97" spans="1:14" ht="131.25">
      <c r="A97" s="19">
        <v>80101505</v>
      </c>
      <c r="B97" s="18" t="s">
        <v>128</v>
      </c>
      <c r="C97" s="28">
        <v>42064</v>
      </c>
      <c r="D97" s="26">
        <v>10</v>
      </c>
      <c r="E97" s="9" t="s">
        <v>37</v>
      </c>
      <c r="F97" s="20" t="s">
        <v>66</v>
      </c>
      <c r="G97" s="71">
        <v>55400000</v>
      </c>
      <c r="H97" s="72">
        <f>+G97</f>
        <v>55400000</v>
      </c>
      <c r="I97" s="19" t="s">
        <v>905</v>
      </c>
      <c r="J97" s="19" t="s">
        <v>905</v>
      </c>
      <c r="K97" s="20" t="s">
        <v>39</v>
      </c>
      <c r="N97" s="10"/>
    </row>
    <row r="98" spans="1:14" ht="131.25">
      <c r="A98" s="19">
        <v>80101505</v>
      </c>
      <c r="B98" s="18" t="s">
        <v>128</v>
      </c>
      <c r="C98" s="28">
        <v>42064</v>
      </c>
      <c r="D98" s="26">
        <v>10</v>
      </c>
      <c r="E98" s="9" t="s">
        <v>37</v>
      </c>
      <c r="F98" s="20" t="s">
        <v>66</v>
      </c>
      <c r="G98" s="71">
        <v>55400000</v>
      </c>
      <c r="H98" s="72">
        <f aca="true" t="shared" si="2" ref="H98:H168">+G98</f>
        <v>55400000</v>
      </c>
      <c r="I98" s="19" t="s">
        <v>905</v>
      </c>
      <c r="J98" s="19" t="s">
        <v>905</v>
      </c>
      <c r="K98" s="20" t="s">
        <v>39</v>
      </c>
      <c r="N98" s="10"/>
    </row>
    <row r="99" spans="1:14" ht="131.25">
      <c r="A99" s="19">
        <v>80101505</v>
      </c>
      <c r="B99" s="18" t="s">
        <v>128</v>
      </c>
      <c r="C99" s="28">
        <v>42064</v>
      </c>
      <c r="D99" s="26">
        <v>10</v>
      </c>
      <c r="E99" s="9" t="s">
        <v>37</v>
      </c>
      <c r="F99" s="20" t="s">
        <v>66</v>
      </c>
      <c r="G99" s="71">
        <v>55400000</v>
      </c>
      <c r="H99" s="72">
        <f t="shared" si="2"/>
        <v>55400000</v>
      </c>
      <c r="I99" s="19" t="s">
        <v>905</v>
      </c>
      <c r="J99" s="19" t="s">
        <v>905</v>
      </c>
      <c r="K99" s="20" t="s">
        <v>39</v>
      </c>
      <c r="N99" s="10"/>
    </row>
    <row r="100" spans="1:14" ht="131.25">
      <c r="A100" s="19">
        <v>80101505</v>
      </c>
      <c r="B100" s="18" t="s">
        <v>128</v>
      </c>
      <c r="C100" s="28">
        <v>42064</v>
      </c>
      <c r="D100" s="26">
        <v>10</v>
      </c>
      <c r="E100" s="9" t="s">
        <v>37</v>
      </c>
      <c r="F100" s="20" t="s">
        <v>66</v>
      </c>
      <c r="G100" s="71">
        <v>55400000</v>
      </c>
      <c r="H100" s="72">
        <f t="shared" si="2"/>
        <v>55400000</v>
      </c>
      <c r="I100" s="19" t="s">
        <v>905</v>
      </c>
      <c r="J100" s="19" t="s">
        <v>905</v>
      </c>
      <c r="K100" s="20" t="s">
        <v>39</v>
      </c>
      <c r="N100" s="10"/>
    </row>
    <row r="101" spans="1:14" ht="131.25">
      <c r="A101" s="19">
        <v>80101505</v>
      </c>
      <c r="B101" s="18" t="s">
        <v>128</v>
      </c>
      <c r="C101" s="28">
        <v>42064</v>
      </c>
      <c r="D101" s="26">
        <v>10</v>
      </c>
      <c r="E101" s="9" t="s">
        <v>37</v>
      </c>
      <c r="F101" s="20" t="s">
        <v>66</v>
      </c>
      <c r="G101" s="71">
        <v>55400000</v>
      </c>
      <c r="H101" s="72">
        <f t="shared" si="2"/>
        <v>55400000</v>
      </c>
      <c r="I101" s="19" t="s">
        <v>905</v>
      </c>
      <c r="J101" s="19" t="s">
        <v>905</v>
      </c>
      <c r="K101" s="20" t="s">
        <v>39</v>
      </c>
      <c r="N101" s="10"/>
    </row>
    <row r="102" spans="1:14" ht="131.25">
      <c r="A102" s="19">
        <v>80101505</v>
      </c>
      <c r="B102" s="18" t="s">
        <v>129</v>
      </c>
      <c r="C102" s="28">
        <v>42064</v>
      </c>
      <c r="D102" s="26">
        <v>10</v>
      </c>
      <c r="E102" s="9" t="s">
        <v>37</v>
      </c>
      <c r="F102" s="20" t="s">
        <v>66</v>
      </c>
      <c r="G102" s="71">
        <v>55400000</v>
      </c>
      <c r="H102" s="72">
        <f t="shared" si="2"/>
        <v>55400000</v>
      </c>
      <c r="I102" s="19" t="s">
        <v>905</v>
      </c>
      <c r="J102" s="19" t="s">
        <v>905</v>
      </c>
      <c r="K102" s="20" t="s">
        <v>39</v>
      </c>
      <c r="N102" s="10"/>
    </row>
    <row r="103" spans="1:14" ht="131.25">
      <c r="A103" s="19">
        <v>80101505</v>
      </c>
      <c r="B103" s="18" t="s">
        <v>129</v>
      </c>
      <c r="C103" s="28">
        <v>42064</v>
      </c>
      <c r="D103" s="26">
        <v>10</v>
      </c>
      <c r="E103" s="9" t="s">
        <v>37</v>
      </c>
      <c r="F103" s="20" t="s">
        <v>66</v>
      </c>
      <c r="G103" s="71">
        <v>46540000</v>
      </c>
      <c r="H103" s="72">
        <f t="shared" si="2"/>
        <v>46540000</v>
      </c>
      <c r="I103" s="19" t="s">
        <v>905</v>
      </c>
      <c r="J103" s="19" t="s">
        <v>905</v>
      </c>
      <c r="K103" s="20" t="s">
        <v>39</v>
      </c>
      <c r="N103" s="10"/>
    </row>
    <row r="104" spans="1:14" ht="131.25">
      <c r="A104" s="19">
        <v>80101505</v>
      </c>
      <c r="B104" s="18" t="s">
        <v>129</v>
      </c>
      <c r="C104" s="28">
        <v>42064</v>
      </c>
      <c r="D104" s="26">
        <v>10</v>
      </c>
      <c r="E104" s="9" t="s">
        <v>37</v>
      </c>
      <c r="F104" s="20" t="s">
        <v>66</v>
      </c>
      <c r="G104" s="71">
        <v>23690000</v>
      </c>
      <c r="H104" s="72">
        <f t="shared" si="2"/>
        <v>23690000</v>
      </c>
      <c r="I104" s="19" t="s">
        <v>905</v>
      </c>
      <c r="J104" s="19" t="s">
        <v>905</v>
      </c>
      <c r="K104" s="20" t="s">
        <v>39</v>
      </c>
      <c r="N104" s="10"/>
    </row>
    <row r="105" spans="1:14" ht="131.25">
      <c r="A105" s="19">
        <v>80101505</v>
      </c>
      <c r="B105" s="18" t="s">
        <v>130</v>
      </c>
      <c r="C105" s="28">
        <v>42064</v>
      </c>
      <c r="D105" s="26">
        <v>12</v>
      </c>
      <c r="E105" s="9" t="s">
        <v>37</v>
      </c>
      <c r="F105" s="20" t="s">
        <v>66</v>
      </c>
      <c r="G105" s="71">
        <v>66480000</v>
      </c>
      <c r="H105" s="72">
        <f t="shared" si="2"/>
        <v>66480000</v>
      </c>
      <c r="I105" s="19" t="s">
        <v>905</v>
      </c>
      <c r="J105" s="19" t="s">
        <v>905</v>
      </c>
      <c r="K105" s="20" t="s">
        <v>39</v>
      </c>
      <c r="N105" s="10"/>
    </row>
    <row r="106" spans="1:14" ht="131.25">
      <c r="A106" s="19">
        <v>80101505</v>
      </c>
      <c r="B106" s="18" t="s">
        <v>131</v>
      </c>
      <c r="C106" s="28">
        <v>42064</v>
      </c>
      <c r="D106" s="26">
        <v>8</v>
      </c>
      <c r="E106" s="9" t="s">
        <v>37</v>
      </c>
      <c r="F106" s="20" t="s">
        <v>66</v>
      </c>
      <c r="G106" s="71">
        <v>37232000</v>
      </c>
      <c r="H106" s="72">
        <f t="shared" si="2"/>
        <v>37232000</v>
      </c>
      <c r="I106" s="19" t="s">
        <v>905</v>
      </c>
      <c r="J106" s="19" t="s">
        <v>905</v>
      </c>
      <c r="K106" s="20" t="s">
        <v>39</v>
      </c>
      <c r="N106" s="10"/>
    </row>
    <row r="107" spans="1:14" ht="131.25">
      <c r="A107" s="19">
        <v>80101505</v>
      </c>
      <c r="B107" s="18" t="s">
        <v>129</v>
      </c>
      <c r="C107" s="28">
        <v>42064</v>
      </c>
      <c r="D107" s="26">
        <v>10</v>
      </c>
      <c r="E107" s="9" t="s">
        <v>37</v>
      </c>
      <c r="F107" s="20" t="s">
        <v>66</v>
      </c>
      <c r="G107" s="71">
        <v>55400000</v>
      </c>
      <c r="H107" s="72">
        <f t="shared" si="2"/>
        <v>55400000</v>
      </c>
      <c r="I107" s="19" t="s">
        <v>905</v>
      </c>
      <c r="J107" s="19" t="s">
        <v>905</v>
      </c>
      <c r="K107" s="20" t="s">
        <v>39</v>
      </c>
      <c r="N107" s="10"/>
    </row>
    <row r="108" spans="1:14" ht="131.25">
      <c r="A108" s="19">
        <v>80101505</v>
      </c>
      <c r="B108" s="18" t="s">
        <v>132</v>
      </c>
      <c r="C108" s="28">
        <v>42064</v>
      </c>
      <c r="D108" s="26">
        <v>8</v>
      </c>
      <c r="E108" s="9" t="s">
        <v>37</v>
      </c>
      <c r="F108" s="20" t="s">
        <v>66</v>
      </c>
      <c r="G108" s="71">
        <v>44320000</v>
      </c>
      <c r="H108" s="72">
        <f>+G108</f>
        <v>44320000</v>
      </c>
      <c r="I108" s="19" t="s">
        <v>905</v>
      </c>
      <c r="J108" s="19" t="s">
        <v>905</v>
      </c>
      <c r="K108" s="20" t="s">
        <v>39</v>
      </c>
      <c r="N108" s="10"/>
    </row>
    <row r="109" spans="1:14" ht="131.25">
      <c r="A109" s="19">
        <v>80101505</v>
      </c>
      <c r="B109" s="18" t="s">
        <v>129</v>
      </c>
      <c r="C109" s="28">
        <v>42064</v>
      </c>
      <c r="D109" s="26">
        <v>8</v>
      </c>
      <c r="E109" s="9" t="s">
        <v>37</v>
      </c>
      <c r="F109" s="20" t="s">
        <v>66</v>
      </c>
      <c r="G109" s="71">
        <v>44320000</v>
      </c>
      <c r="H109" s="72">
        <f t="shared" si="2"/>
        <v>44320000</v>
      </c>
      <c r="I109" s="19" t="s">
        <v>905</v>
      </c>
      <c r="J109" s="19" t="s">
        <v>905</v>
      </c>
      <c r="K109" s="20" t="s">
        <v>39</v>
      </c>
      <c r="N109" s="10"/>
    </row>
    <row r="110" spans="1:14" ht="131.25">
      <c r="A110" s="19">
        <v>80101505</v>
      </c>
      <c r="B110" s="18" t="s">
        <v>129</v>
      </c>
      <c r="C110" s="28">
        <v>42064</v>
      </c>
      <c r="D110" s="26">
        <v>8</v>
      </c>
      <c r="E110" s="9" t="s">
        <v>37</v>
      </c>
      <c r="F110" s="20" t="s">
        <v>66</v>
      </c>
      <c r="G110" s="71">
        <v>44320000</v>
      </c>
      <c r="H110" s="72">
        <f>+G110</f>
        <v>44320000</v>
      </c>
      <c r="I110" s="19" t="s">
        <v>905</v>
      </c>
      <c r="J110" s="19" t="s">
        <v>905</v>
      </c>
      <c r="K110" s="20" t="s">
        <v>39</v>
      </c>
      <c r="N110" s="10"/>
    </row>
    <row r="111" spans="1:14" ht="131.25">
      <c r="A111" s="19">
        <v>80101505</v>
      </c>
      <c r="B111" s="18" t="s">
        <v>133</v>
      </c>
      <c r="C111" s="28">
        <v>42064</v>
      </c>
      <c r="D111" s="26">
        <v>8</v>
      </c>
      <c r="E111" s="9" t="s">
        <v>37</v>
      </c>
      <c r="F111" s="20" t="s">
        <v>66</v>
      </c>
      <c r="G111" s="71">
        <v>25464000</v>
      </c>
      <c r="H111" s="72">
        <f>+G111</f>
        <v>25464000</v>
      </c>
      <c r="I111" s="19" t="s">
        <v>905</v>
      </c>
      <c r="J111" s="19" t="s">
        <v>905</v>
      </c>
      <c r="K111" s="20" t="s">
        <v>39</v>
      </c>
      <c r="N111" s="10"/>
    </row>
    <row r="112" spans="1:14" ht="131.25">
      <c r="A112" s="19">
        <v>80101505</v>
      </c>
      <c r="B112" s="18" t="s">
        <v>133</v>
      </c>
      <c r="C112" s="28">
        <v>42064</v>
      </c>
      <c r="D112" s="26">
        <v>10</v>
      </c>
      <c r="E112" s="9" t="s">
        <v>37</v>
      </c>
      <c r="F112" s="20" t="s">
        <v>66</v>
      </c>
      <c r="G112" s="71">
        <v>31830000</v>
      </c>
      <c r="H112" s="72">
        <f t="shared" si="2"/>
        <v>31830000</v>
      </c>
      <c r="I112" s="19" t="s">
        <v>905</v>
      </c>
      <c r="J112" s="19" t="s">
        <v>905</v>
      </c>
      <c r="K112" s="20" t="s">
        <v>39</v>
      </c>
      <c r="N112" s="10"/>
    </row>
    <row r="113" spans="1:14" ht="131.25">
      <c r="A113" s="19">
        <v>80101505</v>
      </c>
      <c r="B113" s="18" t="s">
        <v>133</v>
      </c>
      <c r="C113" s="28">
        <v>42064</v>
      </c>
      <c r="D113" s="26">
        <v>8</v>
      </c>
      <c r="E113" s="9" t="s">
        <v>37</v>
      </c>
      <c r="F113" s="20" t="s">
        <v>66</v>
      </c>
      <c r="G113" s="71">
        <v>25464000</v>
      </c>
      <c r="H113" s="72">
        <f t="shared" si="2"/>
        <v>25464000</v>
      </c>
      <c r="I113" s="19" t="s">
        <v>905</v>
      </c>
      <c r="J113" s="19" t="s">
        <v>905</v>
      </c>
      <c r="K113" s="20" t="s">
        <v>39</v>
      </c>
      <c r="N113" s="10"/>
    </row>
    <row r="114" spans="1:14" ht="131.25">
      <c r="A114" s="19">
        <v>80101505</v>
      </c>
      <c r="B114" s="18" t="s">
        <v>129</v>
      </c>
      <c r="C114" s="28">
        <v>42064</v>
      </c>
      <c r="D114" s="26">
        <v>10</v>
      </c>
      <c r="E114" s="9" t="s">
        <v>37</v>
      </c>
      <c r="F114" s="20" t="s">
        <v>66</v>
      </c>
      <c r="G114" s="71">
        <v>55400000</v>
      </c>
      <c r="H114" s="72">
        <f t="shared" si="2"/>
        <v>55400000</v>
      </c>
      <c r="I114" s="19" t="s">
        <v>905</v>
      </c>
      <c r="J114" s="19" t="s">
        <v>905</v>
      </c>
      <c r="K114" s="20" t="s">
        <v>39</v>
      </c>
      <c r="N114" s="10"/>
    </row>
    <row r="115" spans="1:14" ht="131.25">
      <c r="A115" s="19">
        <v>80101505</v>
      </c>
      <c r="B115" s="18" t="s">
        <v>129</v>
      </c>
      <c r="C115" s="28">
        <v>42064</v>
      </c>
      <c r="D115" s="26">
        <v>8</v>
      </c>
      <c r="E115" s="9" t="s">
        <v>37</v>
      </c>
      <c r="F115" s="20" t="s">
        <v>66</v>
      </c>
      <c r="G115" s="71">
        <v>44320000</v>
      </c>
      <c r="H115" s="72">
        <f t="shared" si="2"/>
        <v>44320000</v>
      </c>
      <c r="I115" s="19" t="s">
        <v>905</v>
      </c>
      <c r="J115" s="19" t="s">
        <v>905</v>
      </c>
      <c r="K115" s="20" t="s">
        <v>39</v>
      </c>
      <c r="N115" s="10"/>
    </row>
    <row r="116" spans="1:14" ht="131.25">
      <c r="A116" s="20">
        <v>80161500</v>
      </c>
      <c r="B116" s="18" t="s">
        <v>134</v>
      </c>
      <c r="C116" s="28">
        <v>42064</v>
      </c>
      <c r="D116" s="26">
        <v>10</v>
      </c>
      <c r="E116" s="9" t="s">
        <v>37</v>
      </c>
      <c r="F116" s="20" t="s">
        <v>66</v>
      </c>
      <c r="G116" s="71">
        <v>19090000</v>
      </c>
      <c r="H116" s="72">
        <f t="shared" si="2"/>
        <v>19090000</v>
      </c>
      <c r="I116" s="19" t="s">
        <v>905</v>
      </c>
      <c r="J116" s="19" t="s">
        <v>905</v>
      </c>
      <c r="K116" s="20" t="s">
        <v>39</v>
      </c>
      <c r="N116" s="10"/>
    </row>
    <row r="117" spans="1:14" ht="131.25">
      <c r="A117" s="19">
        <v>80101505</v>
      </c>
      <c r="B117" s="18" t="s">
        <v>129</v>
      </c>
      <c r="C117" s="28">
        <v>42064</v>
      </c>
      <c r="D117" s="26">
        <v>10</v>
      </c>
      <c r="E117" s="9" t="s">
        <v>37</v>
      </c>
      <c r="F117" s="20" t="s">
        <v>66</v>
      </c>
      <c r="G117" s="71">
        <v>55400000</v>
      </c>
      <c r="H117" s="72">
        <f t="shared" si="2"/>
        <v>55400000</v>
      </c>
      <c r="I117" s="19" t="s">
        <v>905</v>
      </c>
      <c r="J117" s="19" t="s">
        <v>905</v>
      </c>
      <c r="K117" s="20" t="s">
        <v>39</v>
      </c>
      <c r="N117" s="10"/>
    </row>
    <row r="118" spans="1:14" ht="131.25">
      <c r="A118" s="19">
        <v>80101505</v>
      </c>
      <c r="B118" s="18" t="s">
        <v>129</v>
      </c>
      <c r="C118" s="28">
        <v>42064</v>
      </c>
      <c r="D118" s="26">
        <v>10</v>
      </c>
      <c r="E118" s="9" t="s">
        <v>37</v>
      </c>
      <c r="F118" s="20" t="s">
        <v>66</v>
      </c>
      <c r="G118" s="71">
        <v>55400000</v>
      </c>
      <c r="H118" s="72">
        <f t="shared" si="2"/>
        <v>55400000</v>
      </c>
      <c r="I118" s="19" t="s">
        <v>905</v>
      </c>
      <c r="J118" s="19" t="s">
        <v>905</v>
      </c>
      <c r="K118" s="20" t="s">
        <v>39</v>
      </c>
      <c r="N118" s="10"/>
    </row>
    <row r="119" spans="1:14" ht="131.25">
      <c r="A119" s="19">
        <v>80101505</v>
      </c>
      <c r="B119" s="18" t="s">
        <v>129</v>
      </c>
      <c r="C119" s="28">
        <v>42064</v>
      </c>
      <c r="D119" s="26">
        <v>10</v>
      </c>
      <c r="E119" s="9" t="s">
        <v>37</v>
      </c>
      <c r="F119" s="20" t="s">
        <v>66</v>
      </c>
      <c r="G119" s="71">
        <v>55400000</v>
      </c>
      <c r="H119" s="72">
        <f t="shared" si="2"/>
        <v>55400000</v>
      </c>
      <c r="I119" s="19" t="s">
        <v>905</v>
      </c>
      <c r="J119" s="19" t="s">
        <v>905</v>
      </c>
      <c r="K119" s="20" t="s">
        <v>39</v>
      </c>
      <c r="N119" s="10"/>
    </row>
    <row r="120" spans="1:14" ht="131.25">
      <c r="A120" s="19">
        <v>80101505</v>
      </c>
      <c r="B120" s="18" t="s">
        <v>129</v>
      </c>
      <c r="C120" s="28">
        <v>42064</v>
      </c>
      <c r="D120" s="26">
        <v>10</v>
      </c>
      <c r="E120" s="9" t="s">
        <v>37</v>
      </c>
      <c r="F120" s="20" t="s">
        <v>66</v>
      </c>
      <c r="G120" s="71">
        <v>55400000</v>
      </c>
      <c r="H120" s="72">
        <f t="shared" si="2"/>
        <v>55400000</v>
      </c>
      <c r="I120" s="19" t="s">
        <v>905</v>
      </c>
      <c r="J120" s="19" t="s">
        <v>905</v>
      </c>
      <c r="K120" s="20" t="s">
        <v>39</v>
      </c>
      <c r="N120" s="10"/>
    </row>
    <row r="121" spans="1:14" ht="131.25">
      <c r="A121" s="19">
        <v>80101505</v>
      </c>
      <c r="B121" s="18" t="s">
        <v>129</v>
      </c>
      <c r="C121" s="28">
        <v>42064</v>
      </c>
      <c r="D121" s="26">
        <v>10</v>
      </c>
      <c r="E121" s="9" t="s">
        <v>37</v>
      </c>
      <c r="F121" s="20" t="s">
        <v>66</v>
      </c>
      <c r="G121" s="71">
        <v>55400000</v>
      </c>
      <c r="H121" s="72">
        <f t="shared" si="2"/>
        <v>55400000</v>
      </c>
      <c r="I121" s="19" t="s">
        <v>905</v>
      </c>
      <c r="J121" s="19" t="s">
        <v>905</v>
      </c>
      <c r="K121" s="20" t="s">
        <v>39</v>
      </c>
      <c r="N121" s="10"/>
    </row>
    <row r="122" spans="1:14" ht="131.25">
      <c r="A122" s="19">
        <v>80101505</v>
      </c>
      <c r="B122" s="18" t="s">
        <v>130</v>
      </c>
      <c r="C122" s="28">
        <v>42064</v>
      </c>
      <c r="D122" s="26">
        <v>10</v>
      </c>
      <c r="E122" s="9" t="s">
        <v>37</v>
      </c>
      <c r="F122" s="20" t="s">
        <v>66</v>
      </c>
      <c r="G122" s="71">
        <v>55400000</v>
      </c>
      <c r="H122" s="72">
        <f t="shared" si="2"/>
        <v>55400000</v>
      </c>
      <c r="I122" s="19" t="s">
        <v>905</v>
      </c>
      <c r="J122" s="19" t="s">
        <v>905</v>
      </c>
      <c r="K122" s="20" t="s">
        <v>39</v>
      </c>
      <c r="N122" s="10"/>
    </row>
    <row r="123" spans="1:14" ht="131.25">
      <c r="A123" s="19">
        <v>80101505</v>
      </c>
      <c r="B123" s="18" t="s">
        <v>129</v>
      </c>
      <c r="C123" s="28">
        <v>42064</v>
      </c>
      <c r="D123" s="26">
        <v>10</v>
      </c>
      <c r="E123" s="9" t="s">
        <v>37</v>
      </c>
      <c r="F123" s="20" t="s">
        <v>66</v>
      </c>
      <c r="G123" s="71">
        <v>55400000</v>
      </c>
      <c r="H123" s="72">
        <f t="shared" si="2"/>
        <v>55400000</v>
      </c>
      <c r="I123" s="19" t="s">
        <v>905</v>
      </c>
      <c r="J123" s="19" t="s">
        <v>905</v>
      </c>
      <c r="K123" s="20" t="s">
        <v>39</v>
      </c>
      <c r="N123" s="10"/>
    </row>
    <row r="124" spans="1:14" ht="131.25">
      <c r="A124" s="19">
        <v>80101505</v>
      </c>
      <c r="B124" s="18" t="s">
        <v>129</v>
      </c>
      <c r="C124" s="28">
        <v>42064</v>
      </c>
      <c r="D124" s="26">
        <v>10</v>
      </c>
      <c r="E124" s="9" t="s">
        <v>37</v>
      </c>
      <c r="F124" s="20" t="s">
        <v>66</v>
      </c>
      <c r="G124" s="71">
        <v>55400000</v>
      </c>
      <c r="H124" s="72">
        <f t="shared" si="2"/>
        <v>55400000</v>
      </c>
      <c r="I124" s="19" t="s">
        <v>905</v>
      </c>
      <c r="J124" s="19" t="s">
        <v>905</v>
      </c>
      <c r="K124" s="20" t="s">
        <v>39</v>
      </c>
      <c r="N124" s="10"/>
    </row>
    <row r="125" spans="1:14" ht="131.25">
      <c r="A125" s="19">
        <v>80101505</v>
      </c>
      <c r="B125" s="18" t="s">
        <v>129</v>
      </c>
      <c r="C125" s="28">
        <v>42064</v>
      </c>
      <c r="D125" s="26">
        <v>10</v>
      </c>
      <c r="E125" s="9" t="s">
        <v>37</v>
      </c>
      <c r="F125" s="20" t="s">
        <v>66</v>
      </c>
      <c r="G125" s="71">
        <v>41190000</v>
      </c>
      <c r="H125" s="72">
        <f t="shared" si="2"/>
        <v>41190000</v>
      </c>
      <c r="I125" s="19" t="s">
        <v>905</v>
      </c>
      <c r="J125" s="19" t="s">
        <v>905</v>
      </c>
      <c r="K125" s="20" t="s">
        <v>39</v>
      </c>
      <c r="N125" s="10"/>
    </row>
    <row r="126" spans="1:14" ht="131.25">
      <c r="A126" s="19">
        <v>80101505</v>
      </c>
      <c r="B126" s="18" t="s">
        <v>129</v>
      </c>
      <c r="C126" s="28">
        <v>42064</v>
      </c>
      <c r="D126" s="26">
        <v>10</v>
      </c>
      <c r="E126" s="9" t="s">
        <v>37</v>
      </c>
      <c r="F126" s="20" t="s">
        <v>66</v>
      </c>
      <c r="G126" s="71">
        <v>55400000</v>
      </c>
      <c r="H126" s="72">
        <f t="shared" si="2"/>
        <v>55400000</v>
      </c>
      <c r="I126" s="19" t="s">
        <v>905</v>
      </c>
      <c r="J126" s="19" t="s">
        <v>905</v>
      </c>
      <c r="K126" s="20" t="s">
        <v>39</v>
      </c>
      <c r="N126" s="10"/>
    </row>
    <row r="127" spans="1:14" ht="131.25">
      <c r="A127" s="19">
        <v>80101505</v>
      </c>
      <c r="B127" s="18" t="s">
        <v>129</v>
      </c>
      <c r="C127" s="28">
        <v>42064</v>
      </c>
      <c r="D127" s="26">
        <v>10</v>
      </c>
      <c r="E127" s="9" t="s">
        <v>37</v>
      </c>
      <c r="F127" s="20" t="s">
        <v>66</v>
      </c>
      <c r="G127" s="71">
        <v>55400000</v>
      </c>
      <c r="H127" s="72">
        <f t="shared" si="2"/>
        <v>55400000</v>
      </c>
      <c r="I127" s="19" t="s">
        <v>905</v>
      </c>
      <c r="J127" s="19" t="s">
        <v>905</v>
      </c>
      <c r="K127" s="20" t="s">
        <v>39</v>
      </c>
      <c r="N127" s="10"/>
    </row>
    <row r="128" spans="1:14" ht="131.25">
      <c r="A128" s="19">
        <v>80101505</v>
      </c>
      <c r="B128" s="18" t="s">
        <v>129</v>
      </c>
      <c r="C128" s="28">
        <v>42064</v>
      </c>
      <c r="D128" s="26">
        <v>10</v>
      </c>
      <c r="E128" s="9" t="s">
        <v>37</v>
      </c>
      <c r="F128" s="20" t="s">
        <v>66</v>
      </c>
      <c r="G128" s="71">
        <v>55400000</v>
      </c>
      <c r="H128" s="72">
        <f t="shared" si="2"/>
        <v>55400000</v>
      </c>
      <c r="I128" s="19" t="s">
        <v>905</v>
      </c>
      <c r="J128" s="19" t="s">
        <v>905</v>
      </c>
      <c r="K128" s="20" t="s">
        <v>39</v>
      </c>
      <c r="N128" s="10"/>
    </row>
    <row r="129" spans="1:14" ht="131.25">
      <c r="A129" s="19">
        <v>80101505</v>
      </c>
      <c r="B129" s="18" t="s">
        <v>129</v>
      </c>
      <c r="C129" s="28">
        <v>42064</v>
      </c>
      <c r="D129" s="26">
        <v>10</v>
      </c>
      <c r="E129" s="9" t="s">
        <v>37</v>
      </c>
      <c r="F129" s="20" t="s">
        <v>66</v>
      </c>
      <c r="G129" s="71">
        <v>55400000</v>
      </c>
      <c r="H129" s="72">
        <f t="shared" si="2"/>
        <v>55400000</v>
      </c>
      <c r="I129" s="19" t="s">
        <v>905</v>
      </c>
      <c r="J129" s="19" t="s">
        <v>905</v>
      </c>
      <c r="K129" s="20" t="s">
        <v>39</v>
      </c>
      <c r="N129" s="10"/>
    </row>
    <row r="130" spans="1:14" ht="131.25">
      <c r="A130" s="19">
        <v>80101505</v>
      </c>
      <c r="B130" s="18" t="s">
        <v>129</v>
      </c>
      <c r="C130" s="28">
        <v>42064</v>
      </c>
      <c r="D130" s="26">
        <v>10</v>
      </c>
      <c r="E130" s="9" t="s">
        <v>37</v>
      </c>
      <c r="F130" s="20" t="s">
        <v>66</v>
      </c>
      <c r="G130" s="71">
        <v>55400000</v>
      </c>
      <c r="H130" s="72">
        <f t="shared" si="2"/>
        <v>55400000</v>
      </c>
      <c r="I130" s="19" t="s">
        <v>905</v>
      </c>
      <c r="J130" s="19" t="s">
        <v>905</v>
      </c>
      <c r="K130" s="20" t="s">
        <v>39</v>
      </c>
      <c r="N130" s="10"/>
    </row>
    <row r="131" spans="1:14" ht="131.25">
      <c r="A131" s="19">
        <v>80101505</v>
      </c>
      <c r="B131" s="18" t="s">
        <v>129</v>
      </c>
      <c r="C131" s="28">
        <v>42064</v>
      </c>
      <c r="D131" s="26">
        <v>10</v>
      </c>
      <c r="E131" s="9" t="s">
        <v>37</v>
      </c>
      <c r="F131" s="20" t="s">
        <v>66</v>
      </c>
      <c r="G131" s="71">
        <v>55400000</v>
      </c>
      <c r="H131" s="72">
        <f t="shared" si="2"/>
        <v>55400000</v>
      </c>
      <c r="I131" s="19" t="s">
        <v>905</v>
      </c>
      <c r="J131" s="19" t="s">
        <v>905</v>
      </c>
      <c r="K131" s="20" t="s">
        <v>39</v>
      </c>
      <c r="N131" s="10"/>
    </row>
    <row r="132" spans="1:14" ht="131.25">
      <c r="A132" s="19">
        <v>80101505</v>
      </c>
      <c r="B132" s="18" t="s">
        <v>129</v>
      </c>
      <c r="C132" s="28">
        <v>42064</v>
      </c>
      <c r="D132" s="26">
        <v>10</v>
      </c>
      <c r="E132" s="9" t="s">
        <v>37</v>
      </c>
      <c r="F132" s="20" t="s">
        <v>66</v>
      </c>
      <c r="G132" s="71">
        <v>46540000</v>
      </c>
      <c r="H132" s="72">
        <f t="shared" si="2"/>
        <v>46540000</v>
      </c>
      <c r="I132" s="19" t="s">
        <v>905</v>
      </c>
      <c r="J132" s="19" t="s">
        <v>905</v>
      </c>
      <c r="K132" s="20" t="s">
        <v>39</v>
      </c>
      <c r="N132" s="10"/>
    </row>
    <row r="133" spans="1:14" ht="131.25">
      <c r="A133" s="20">
        <v>80161500</v>
      </c>
      <c r="B133" s="18" t="s">
        <v>135</v>
      </c>
      <c r="C133" s="28">
        <v>42064</v>
      </c>
      <c r="D133" s="26">
        <v>8</v>
      </c>
      <c r="E133" s="9" t="s">
        <v>37</v>
      </c>
      <c r="F133" s="20" t="s">
        <v>66</v>
      </c>
      <c r="G133" s="71">
        <v>18576000</v>
      </c>
      <c r="H133" s="72">
        <f>+G133</f>
        <v>18576000</v>
      </c>
      <c r="I133" s="19" t="s">
        <v>905</v>
      </c>
      <c r="J133" s="19" t="s">
        <v>905</v>
      </c>
      <c r="K133" s="20" t="s">
        <v>39</v>
      </c>
      <c r="N133" s="10"/>
    </row>
    <row r="134" spans="1:14" ht="131.25">
      <c r="A134" s="20">
        <v>80161500</v>
      </c>
      <c r="B134" s="18" t="s">
        <v>136</v>
      </c>
      <c r="C134" s="28">
        <v>42064</v>
      </c>
      <c r="D134" s="26">
        <v>10</v>
      </c>
      <c r="E134" s="9" t="s">
        <v>37</v>
      </c>
      <c r="F134" s="20" t="s">
        <v>66</v>
      </c>
      <c r="G134" s="71">
        <v>20650000</v>
      </c>
      <c r="H134" s="72">
        <f t="shared" si="2"/>
        <v>20650000</v>
      </c>
      <c r="I134" s="19" t="s">
        <v>905</v>
      </c>
      <c r="J134" s="19" t="s">
        <v>905</v>
      </c>
      <c r="K134" s="20" t="s">
        <v>39</v>
      </c>
      <c r="N134" s="10"/>
    </row>
    <row r="135" spans="1:14" ht="131.25">
      <c r="A135" s="19">
        <v>80101505</v>
      </c>
      <c r="B135" s="18" t="s">
        <v>137</v>
      </c>
      <c r="C135" s="28">
        <v>42064</v>
      </c>
      <c r="D135" s="26">
        <v>10</v>
      </c>
      <c r="E135" s="9" t="s">
        <v>37</v>
      </c>
      <c r="F135" s="20" t="s">
        <v>66</v>
      </c>
      <c r="G135" s="71">
        <v>55400000</v>
      </c>
      <c r="H135" s="72">
        <f t="shared" si="2"/>
        <v>55400000</v>
      </c>
      <c r="I135" s="19" t="s">
        <v>905</v>
      </c>
      <c r="J135" s="19" t="s">
        <v>905</v>
      </c>
      <c r="K135" s="20" t="s">
        <v>39</v>
      </c>
      <c r="N135" s="10"/>
    </row>
    <row r="136" spans="1:14" ht="131.25">
      <c r="A136" s="20">
        <v>80161500</v>
      </c>
      <c r="B136" s="18" t="s">
        <v>138</v>
      </c>
      <c r="C136" s="28">
        <v>42064</v>
      </c>
      <c r="D136" s="26">
        <v>11.1463</v>
      </c>
      <c r="E136" s="9" t="s">
        <v>37</v>
      </c>
      <c r="F136" s="20" t="s">
        <v>66</v>
      </c>
      <c r="G136" s="71">
        <v>21278286.7</v>
      </c>
      <c r="H136" s="72">
        <f t="shared" si="2"/>
        <v>21278286.7</v>
      </c>
      <c r="I136" s="19" t="s">
        <v>905</v>
      </c>
      <c r="J136" s="19" t="s">
        <v>905</v>
      </c>
      <c r="K136" s="20" t="s">
        <v>39</v>
      </c>
      <c r="N136" s="10"/>
    </row>
    <row r="137" spans="1:14" ht="131.25">
      <c r="A137" s="19">
        <v>80101505</v>
      </c>
      <c r="B137" s="18" t="s">
        <v>139</v>
      </c>
      <c r="C137" s="28">
        <v>42064</v>
      </c>
      <c r="D137" s="26">
        <v>10</v>
      </c>
      <c r="E137" s="9" t="s">
        <v>37</v>
      </c>
      <c r="F137" s="20" t="s">
        <v>66</v>
      </c>
      <c r="G137" s="71">
        <v>55400000</v>
      </c>
      <c r="H137" s="72">
        <f t="shared" si="2"/>
        <v>55400000</v>
      </c>
      <c r="I137" s="19" t="s">
        <v>905</v>
      </c>
      <c r="J137" s="19" t="s">
        <v>905</v>
      </c>
      <c r="K137" s="20" t="s">
        <v>39</v>
      </c>
      <c r="N137" s="10"/>
    </row>
    <row r="138" spans="1:14" ht="131.25">
      <c r="A138" s="19">
        <v>80101505</v>
      </c>
      <c r="B138" s="18" t="s">
        <v>140</v>
      </c>
      <c r="C138" s="28">
        <v>42064</v>
      </c>
      <c r="D138" s="26">
        <v>10</v>
      </c>
      <c r="E138" s="9" t="s">
        <v>37</v>
      </c>
      <c r="F138" s="20" t="s">
        <v>66</v>
      </c>
      <c r="G138" s="71">
        <v>46540000</v>
      </c>
      <c r="H138" s="72">
        <f t="shared" si="2"/>
        <v>46540000</v>
      </c>
      <c r="I138" s="19" t="s">
        <v>905</v>
      </c>
      <c r="J138" s="19" t="s">
        <v>905</v>
      </c>
      <c r="K138" s="20" t="s">
        <v>39</v>
      </c>
      <c r="N138" s="10"/>
    </row>
    <row r="139" spans="1:14" ht="131.25">
      <c r="A139" s="19">
        <v>80101505</v>
      </c>
      <c r="B139" s="18" t="s">
        <v>132</v>
      </c>
      <c r="C139" s="28">
        <v>42064</v>
      </c>
      <c r="D139" s="26">
        <v>8</v>
      </c>
      <c r="E139" s="9" t="s">
        <v>37</v>
      </c>
      <c r="F139" s="20" t="s">
        <v>66</v>
      </c>
      <c r="G139" s="71">
        <v>18576000</v>
      </c>
      <c r="H139" s="72">
        <f t="shared" si="2"/>
        <v>18576000</v>
      </c>
      <c r="I139" s="19" t="s">
        <v>905</v>
      </c>
      <c r="J139" s="19" t="s">
        <v>905</v>
      </c>
      <c r="K139" s="20" t="s">
        <v>39</v>
      </c>
      <c r="N139" s="10"/>
    </row>
    <row r="140" spans="1:14" ht="131.25">
      <c r="A140" s="20">
        <v>80161500</v>
      </c>
      <c r="B140" s="18" t="s">
        <v>141</v>
      </c>
      <c r="C140" s="28">
        <v>42064</v>
      </c>
      <c r="D140" s="26">
        <v>11</v>
      </c>
      <c r="E140" s="9" t="s">
        <v>37</v>
      </c>
      <c r="F140" s="20" t="s">
        <v>66</v>
      </c>
      <c r="G140" s="71">
        <v>19140000</v>
      </c>
      <c r="H140" s="72">
        <f t="shared" si="2"/>
        <v>19140000</v>
      </c>
      <c r="I140" s="19" t="s">
        <v>905</v>
      </c>
      <c r="J140" s="19" t="s">
        <v>905</v>
      </c>
      <c r="K140" s="20" t="s">
        <v>39</v>
      </c>
      <c r="N140" s="10"/>
    </row>
    <row r="141" spans="1:14" ht="131.25">
      <c r="A141" s="19">
        <v>80101505</v>
      </c>
      <c r="B141" s="18" t="s">
        <v>142</v>
      </c>
      <c r="C141" s="28">
        <v>42064</v>
      </c>
      <c r="D141" s="26">
        <v>10</v>
      </c>
      <c r="E141" s="9" t="s">
        <v>37</v>
      </c>
      <c r="F141" s="20" t="s">
        <v>66</v>
      </c>
      <c r="G141" s="71">
        <v>55400000</v>
      </c>
      <c r="H141" s="72">
        <f t="shared" si="2"/>
        <v>55400000</v>
      </c>
      <c r="I141" s="19" t="s">
        <v>905</v>
      </c>
      <c r="J141" s="19" t="s">
        <v>905</v>
      </c>
      <c r="K141" s="20" t="s">
        <v>39</v>
      </c>
      <c r="N141" s="10"/>
    </row>
    <row r="142" spans="1:14" ht="131.25">
      <c r="A142" s="19">
        <v>80101505</v>
      </c>
      <c r="B142" s="18" t="s">
        <v>129</v>
      </c>
      <c r="C142" s="28">
        <v>42064</v>
      </c>
      <c r="D142" s="26">
        <v>10</v>
      </c>
      <c r="E142" s="9" t="s">
        <v>37</v>
      </c>
      <c r="F142" s="20" t="s">
        <v>66</v>
      </c>
      <c r="G142" s="71">
        <v>55400000</v>
      </c>
      <c r="H142" s="72">
        <f t="shared" si="2"/>
        <v>55400000</v>
      </c>
      <c r="I142" s="19" t="s">
        <v>905</v>
      </c>
      <c r="J142" s="19" t="s">
        <v>905</v>
      </c>
      <c r="K142" s="20" t="s">
        <v>39</v>
      </c>
      <c r="N142" s="10"/>
    </row>
    <row r="143" spans="1:14" ht="131.25">
      <c r="A143" s="19">
        <v>80101505</v>
      </c>
      <c r="B143" s="18" t="s">
        <v>143</v>
      </c>
      <c r="C143" s="28">
        <v>42064</v>
      </c>
      <c r="D143" s="26">
        <v>10</v>
      </c>
      <c r="E143" s="9" t="s">
        <v>37</v>
      </c>
      <c r="F143" s="20" t="s">
        <v>66</v>
      </c>
      <c r="G143" s="71">
        <v>31830000</v>
      </c>
      <c r="H143" s="72">
        <f t="shared" si="2"/>
        <v>31830000</v>
      </c>
      <c r="I143" s="19" t="s">
        <v>905</v>
      </c>
      <c r="J143" s="19" t="s">
        <v>905</v>
      </c>
      <c r="K143" s="20" t="s">
        <v>39</v>
      </c>
      <c r="N143" s="10"/>
    </row>
    <row r="144" spans="1:14" ht="131.25">
      <c r="A144" s="19">
        <v>80101505</v>
      </c>
      <c r="B144" s="18" t="s">
        <v>143</v>
      </c>
      <c r="C144" s="28">
        <v>42064</v>
      </c>
      <c r="D144" s="26">
        <v>10</v>
      </c>
      <c r="E144" s="9" t="s">
        <v>37</v>
      </c>
      <c r="F144" s="20" t="s">
        <v>66</v>
      </c>
      <c r="G144" s="71">
        <v>35970000</v>
      </c>
      <c r="H144" s="72">
        <f t="shared" si="2"/>
        <v>35970000</v>
      </c>
      <c r="I144" s="19" t="s">
        <v>905</v>
      </c>
      <c r="J144" s="19" t="s">
        <v>905</v>
      </c>
      <c r="K144" s="20" t="s">
        <v>39</v>
      </c>
      <c r="N144" s="10"/>
    </row>
    <row r="145" spans="1:14" ht="131.25">
      <c r="A145" s="19">
        <v>80101505</v>
      </c>
      <c r="B145" s="18" t="s">
        <v>144</v>
      </c>
      <c r="C145" s="28">
        <v>42064</v>
      </c>
      <c r="D145" s="26">
        <v>10</v>
      </c>
      <c r="E145" s="9" t="s">
        <v>37</v>
      </c>
      <c r="F145" s="20" t="s">
        <v>66</v>
      </c>
      <c r="G145" s="71">
        <v>55400000</v>
      </c>
      <c r="H145" s="72">
        <f t="shared" si="2"/>
        <v>55400000</v>
      </c>
      <c r="I145" s="19" t="s">
        <v>905</v>
      </c>
      <c r="J145" s="19" t="s">
        <v>905</v>
      </c>
      <c r="K145" s="20" t="s">
        <v>39</v>
      </c>
      <c r="N145" s="10"/>
    </row>
    <row r="146" spans="1:14" ht="131.25">
      <c r="A146" s="20">
        <v>80161500</v>
      </c>
      <c r="B146" s="18" t="s">
        <v>132</v>
      </c>
      <c r="C146" s="28">
        <v>42064</v>
      </c>
      <c r="D146" s="26">
        <v>10</v>
      </c>
      <c r="E146" s="9" t="s">
        <v>37</v>
      </c>
      <c r="F146" s="20" t="s">
        <v>66</v>
      </c>
      <c r="G146" s="71">
        <v>19090000</v>
      </c>
      <c r="H146" s="72">
        <f t="shared" si="2"/>
        <v>19090000</v>
      </c>
      <c r="I146" s="19" t="s">
        <v>905</v>
      </c>
      <c r="J146" s="19" t="s">
        <v>905</v>
      </c>
      <c r="K146" s="20" t="s">
        <v>39</v>
      </c>
      <c r="N146" s="10"/>
    </row>
    <row r="147" spans="1:14" ht="131.25">
      <c r="A147" s="19">
        <v>80101505</v>
      </c>
      <c r="B147" s="18" t="s">
        <v>132</v>
      </c>
      <c r="C147" s="28">
        <v>42064</v>
      </c>
      <c r="D147" s="26">
        <v>10</v>
      </c>
      <c r="E147" s="9" t="s">
        <v>37</v>
      </c>
      <c r="F147" s="20" t="s">
        <v>66</v>
      </c>
      <c r="G147" s="71">
        <v>22450000</v>
      </c>
      <c r="H147" s="72">
        <f t="shared" si="2"/>
        <v>22450000</v>
      </c>
      <c r="I147" s="19" t="s">
        <v>905</v>
      </c>
      <c r="J147" s="19" t="s">
        <v>905</v>
      </c>
      <c r="K147" s="20" t="s">
        <v>39</v>
      </c>
      <c r="N147" s="10"/>
    </row>
    <row r="148" spans="1:14" ht="131.25">
      <c r="A148" s="19">
        <v>80101505</v>
      </c>
      <c r="B148" s="18" t="s">
        <v>129</v>
      </c>
      <c r="C148" s="28">
        <v>42064</v>
      </c>
      <c r="D148" s="26">
        <v>10</v>
      </c>
      <c r="E148" s="9" t="s">
        <v>37</v>
      </c>
      <c r="F148" s="20" t="s">
        <v>66</v>
      </c>
      <c r="G148" s="71">
        <v>46540000</v>
      </c>
      <c r="H148" s="72">
        <f t="shared" si="2"/>
        <v>46540000</v>
      </c>
      <c r="I148" s="19" t="s">
        <v>905</v>
      </c>
      <c r="J148" s="19" t="s">
        <v>905</v>
      </c>
      <c r="K148" s="20" t="s">
        <v>39</v>
      </c>
      <c r="N148" s="10"/>
    </row>
    <row r="149" spans="1:14" ht="131.25">
      <c r="A149" s="19">
        <v>80101505</v>
      </c>
      <c r="B149" s="18" t="s">
        <v>144</v>
      </c>
      <c r="C149" s="28">
        <v>42064</v>
      </c>
      <c r="D149" s="26">
        <v>10</v>
      </c>
      <c r="E149" s="9" t="s">
        <v>37</v>
      </c>
      <c r="F149" s="20" t="s">
        <v>66</v>
      </c>
      <c r="G149" s="71">
        <v>55400000</v>
      </c>
      <c r="H149" s="72">
        <f t="shared" si="2"/>
        <v>55400000</v>
      </c>
      <c r="I149" s="19" t="s">
        <v>905</v>
      </c>
      <c r="J149" s="19" t="s">
        <v>905</v>
      </c>
      <c r="K149" s="20" t="s">
        <v>39</v>
      </c>
      <c r="N149" s="10"/>
    </row>
    <row r="150" spans="1:14" ht="131.25">
      <c r="A150" s="20">
        <v>80161500</v>
      </c>
      <c r="B150" s="18" t="s">
        <v>132</v>
      </c>
      <c r="C150" s="28">
        <v>42064</v>
      </c>
      <c r="D150" s="26">
        <v>10</v>
      </c>
      <c r="E150" s="9" t="s">
        <v>37</v>
      </c>
      <c r="F150" s="20" t="s">
        <v>66</v>
      </c>
      <c r="G150" s="71">
        <v>21470000</v>
      </c>
      <c r="H150" s="72">
        <f t="shared" si="2"/>
        <v>21470000</v>
      </c>
      <c r="I150" s="19" t="s">
        <v>905</v>
      </c>
      <c r="J150" s="19" t="s">
        <v>905</v>
      </c>
      <c r="K150" s="20" t="s">
        <v>39</v>
      </c>
      <c r="N150" s="10"/>
    </row>
    <row r="151" spans="1:14" ht="131.25">
      <c r="A151" s="20">
        <v>80161500</v>
      </c>
      <c r="B151" s="18" t="s">
        <v>145</v>
      </c>
      <c r="C151" s="28">
        <v>42064</v>
      </c>
      <c r="D151" s="26">
        <v>10</v>
      </c>
      <c r="E151" s="9" t="s">
        <v>37</v>
      </c>
      <c r="F151" s="20" t="s">
        <v>66</v>
      </c>
      <c r="G151" s="71">
        <v>21950000</v>
      </c>
      <c r="H151" s="72">
        <f t="shared" si="2"/>
        <v>21950000</v>
      </c>
      <c r="I151" s="19" t="s">
        <v>905</v>
      </c>
      <c r="J151" s="19" t="s">
        <v>905</v>
      </c>
      <c r="K151" s="20" t="s">
        <v>39</v>
      </c>
      <c r="N151" s="10"/>
    </row>
    <row r="152" spans="1:14" ht="131.25">
      <c r="A152" s="19">
        <v>80101505</v>
      </c>
      <c r="B152" s="18" t="s">
        <v>143</v>
      </c>
      <c r="C152" s="28">
        <v>42064</v>
      </c>
      <c r="D152" s="26">
        <v>10</v>
      </c>
      <c r="E152" s="9" t="s">
        <v>37</v>
      </c>
      <c r="F152" s="20" t="s">
        <v>66</v>
      </c>
      <c r="G152" s="71">
        <v>22990000</v>
      </c>
      <c r="H152" s="72">
        <f t="shared" si="2"/>
        <v>22990000</v>
      </c>
      <c r="I152" s="19" t="s">
        <v>905</v>
      </c>
      <c r="J152" s="19" t="s">
        <v>905</v>
      </c>
      <c r="K152" s="20" t="s">
        <v>39</v>
      </c>
      <c r="N152" s="10"/>
    </row>
    <row r="153" spans="1:14" ht="131.25">
      <c r="A153" s="19">
        <v>80101505</v>
      </c>
      <c r="B153" s="18" t="s">
        <v>146</v>
      </c>
      <c r="C153" s="28">
        <v>42064</v>
      </c>
      <c r="D153" s="26">
        <v>10</v>
      </c>
      <c r="E153" s="9" t="s">
        <v>37</v>
      </c>
      <c r="F153" s="20" t="s">
        <v>66</v>
      </c>
      <c r="G153" s="71">
        <v>55400000</v>
      </c>
      <c r="H153" s="72">
        <f t="shared" si="2"/>
        <v>55400000</v>
      </c>
      <c r="I153" s="19" t="s">
        <v>905</v>
      </c>
      <c r="J153" s="19" t="s">
        <v>905</v>
      </c>
      <c r="K153" s="20" t="s">
        <v>39</v>
      </c>
      <c r="N153" s="10"/>
    </row>
    <row r="154" spans="1:14" ht="131.25">
      <c r="A154" s="19">
        <v>80101505</v>
      </c>
      <c r="B154" s="18" t="s">
        <v>143</v>
      </c>
      <c r="C154" s="28">
        <v>42064</v>
      </c>
      <c r="D154" s="26">
        <v>10</v>
      </c>
      <c r="E154" s="9" t="s">
        <v>37</v>
      </c>
      <c r="F154" s="20" t="s">
        <v>66</v>
      </c>
      <c r="G154" s="71">
        <v>35970000</v>
      </c>
      <c r="H154" s="72">
        <f t="shared" si="2"/>
        <v>35970000</v>
      </c>
      <c r="I154" s="19" t="s">
        <v>905</v>
      </c>
      <c r="J154" s="19" t="s">
        <v>905</v>
      </c>
      <c r="K154" s="20" t="s">
        <v>39</v>
      </c>
      <c r="N154" s="10"/>
    </row>
    <row r="155" spans="1:14" ht="131.25">
      <c r="A155" s="19">
        <v>80101505</v>
      </c>
      <c r="B155" s="18" t="s">
        <v>143</v>
      </c>
      <c r="C155" s="28">
        <v>42064</v>
      </c>
      <c r="D155" s="26">
        <v>10</v>
      </c>
      <c r="E155" s="9" t="s">
        <v>37</v>
      </c>
      <c r="F155" s="20" t="s">
        <v>66</v>
      </c>
      <c r="G155" s="71">
        <v>22990000</v>
      </c>
      <c r="H155" s="72">
        <f t="shared" si="2"/>
        <v>22990000</v>
      </c>
      <c r="I155" s="19" t="s">
        <v>905</v>
      </c>
      <c r="J155" s="19" t="s">
        <v>905</v>
      </c>
      <c r="K155" s="20" t="s">
        <v>39</v>
      </c>
      <c r="N155" s="10"/>
    </row>
    <row r="156" spans="1:14" ht="131.25">
      <c r="A156" s="20">
        <v>80161500</v>
      </c>
      <c r="B156" s="18" t="s">
        <v>132</v>
      </c>
      <c r="C156" s="28">
        <v>42064</v>
      </c>
      <c r="D156" s="26">
        <v>10</v>
      </c>
      <c r="E156" s="9" t="s">
        <v>37</v>
      </c>
      <c r="F156" s="20" t="s">
        <v>66</v>
      </c>
      <c r="G156" s="71">
        <v>19090000</v>
      </c>
      <c r="H156" s="72">
        <f t="shared" si="2"/>
        <v>19090000</v>
      </c>
      <c r="I156" s="19" t="s">
        <v>905</v>
      </c>
      <c r="J156" s="19" t="s">
        <v>905</v>
      </c>
      <c r="K156" s="20" t="s">
        <v>39</v>
      </c>
      <c r="N156" s="10"/>
    </row>
    <row r="157" spans="1:14" ht="131.25">
      <c r="A157" s="19">
        <v>80101505</v>
      </c>
      <c r="B157" s="18" t="s">
        <v>143</v>
      </c>
      <c r="C157" s="28">
        <v>42064</v>
      </c>
      <c r="D157" s="26">
        <v>8</v>
      </c>
      <c r="E157" s="9" t="s">
        <v>37</v>
      </c>
      <c r="F157" s="20" t="s">
        <v>66</v>
      </c>
      <c r="G157" s="71">
        <v>20898000</v>
      </c>
      <c r="H157" s="72">
        <v>20898000</v>
      </c>
      <c r="I157" s="19" t="s">
        <v>905</v>
      </c>
      <c r="J157" s="19" t="s">
        <v>905</v>
      </c>
      <c r="K157" s="20" t="s">
        <v>39</v>
      </c>
      <c r="N157" s="10"/>
    </row>
    <row r="158" spans="1:14" ht="131.25">
      <c r="A158" s="19">
        <v>80101505</v>
      </c>
      <c r="B158" s="18" t="s">
        <v>132</v>
      </c>
      <c r="C158" s="28">
        <v>42064</v>
      </c>
      <c r="D158" s="26">
        <v>8</v>
      </c>
      <c r="E158" s="9" t="s">
        <v>37</v>
      </c>
      <c r="F158" s="20" t="s">
        <v>66</v>
      </c>
      <c r="G158" s="71">
        <v>20898000</v>
      </c>
      <c r="H158" s="72">
        <v>20898000</v>
      </c>
      <c r="I158" s="19" t="s">
        <v>905</v>
      </c>
      <c r="J158" s="19" t="s">
        <v>905</v>
      </c>
      <c r="K158" s="20" t="s">
        <v>39</v>
      </c>
      <c r="N158" s="10"/>
    </row>
    <row r="159" spans="1:14" ht="131.25">
      <c r="A159" s="19">
        <v>80101505</v>
      </c>
      <c r="B159" s="18" t="s">
        <v>132</v>
      </c>
      <c r="C159" s="28">
        <v>42064</v>
      </c>
      <c r="D159" s="26">
        <v>8</v>
      </c>
      <c r="E159" s="9" t="s">
        <v>37</v>
      </c>
      <c r="F159" s="20" t="s">
        <v>66</v>
      </c>
      <c r="G159" s="71">
        <v>18576000</v>
      </c>
      <c r="H159" s="72">
        <f t="shared" si="2"/>
        <v>18576000</v>
      </c>
      <c r="I159" s="19" t="s">
        <v>905</v>
      </c>
      <c r="J159" s="19" t="s">
        <v>905</v>
      </c>
      <c r="K159" s="20" t="s">
        <v>39</v>
      </c>
      <c r="N159" s="10"/>
    </row>
    <row r="160" spans="1:14" ht="131.25">
      <c r="A160" s="19">
        <v>80101505</v>
      </c>
      <c r="B160" s="18" t="s">
        <v>132</v>
      </c>
      <c r="C160" s="28">
        <v>42064</v>
      </c>
      <c r="D160" s="26">
        <v>8</v>
      </c>
      <c r="E160" s="9" t="s">
        <v>37</v>
      </c>
      <c r="F160" s="20" t="s">
        <v>66</v>
      </c>
      <c r="G160" s="71">
        <v>18576000</v>
      </c>
      <c r="H160" s="72">
        <f t="shared" si="2"/>
        <v>18576000</v>
      </c>
      <c r="I160" s="19" t="s">
        <v>905</v>
      </c>
      <c r="J160" s="19" t="s">
        <v>905</v>
      </c>
      <c r="K160" s="20" t="s">
        <v>39</v>
      </c>
      <c r="N160" s="10"/>
    </row>
    <row r="161" spans="1:14" ht="131.25">
      <c r="A161" s="19">
        <v>80101505</v>
      </c>
      <c r="B161" s="18" t="s">
        <v>129</v>
      </c>
      <c r="C161" s="28">
        <v>42064</v>
      </c>
      <c r="D161" s="26">
        <v>10</v>
      </c>
      <c r="E161" s="9" t="s">
        <v>37</v>
      </c>
      <c r="F161" s="20" t="s">
        <v>66</v>
      </c>
      <c r="G161" s="71">
        <v>55400000</v>
      </c>
      <c r="H161" s="72">
        <f t="shared" si="2"/>
        <v>55400000</v>
      </c>
      <c r="I161" s="19" t="s">
        <v>905</v>
      </c>
      <c r="J161" s="19" t="s">
        <v>905</v>
      </c>
      <c r="K161" s="20" t="s">
        <v>39</v>
      </c>
      <c r="N161" s="10"/>
    </row>
    <row r="162" spans="1:14" ht="131.25">
      <c r="A162" s="19">
        <v>80101505</v>
      </c>
      <c r="B162" s="18" t="s">
        <v>129</v>
      </c>
      <c r="C162" s="28">
        <v>42064</v>
      </c>
      <c r="D162" s="26">
        <v>10</v>
      </c>
      <c r="E162" s="9" t="s">
        <v>37</v>
      </c>
      <c r="F162" s="20" t="s">
        <v>66</v>
      </c>
      <c r="G162" s="71">
        <v>55400000</v>
      </c>
      <c r="H162" s="72">
        <f t="shared" si="2"/>
        <v>55400000</v>
      </c>
      <c r="I162" s="19" t="s">
        <v>905</v>
      </c>
      <c r="J162" s="19" t="s">
        <v>905</v>
      </c>
      <c r="K162" s="20" t="s">
        <v>39</v>
      </c>
      <c r="N162" s="10"/>
    </row>
    <row r="163" spans="1:14" ht="131.25">
      <c r="A163" s="19">
        <v>80101505</v>
      </c>
      <c r="B163" s="18" t="s">
        <v>129</v>
      </c>
      <c r="C163" s="28">
        <v>42064</v>
      </c>
      <c r="D163" s="26">
        <v>10</v>
      </c>
      <c r="E163" s="9" t="s">
        <v>37</v>
      </c>
      <c r="F163" s="20" t="s">
        <v>66</v>
      </c>
      <c r="G163" s="71">
        <v>55400000</v>
      </c>
      <c r="H163" s="72">
        <f t="shared" si="2"/>
        <v>55400000</v>
      </c>
      <c r="I163" s="19" t="s">
        <v>905</v>
      </c>
      <c r="J163" s="19" t="s">
        <v>905</v>
      </c>
      <c r="K163" s="20" t="s">
        <v>39</v>
      </c>
      <c r="N163" s="10"/>
    </row>
    <row r="164" spans="1:14" ht="131.25">
      <c r="A164" s="19">
        <v>80101505</v>
      </c>
      <c r="B164" s="18" t="s">
        <v>147</v>
      </c>
      <c r="C164" s="28">
        <v>42064</v>
      </c>
      <c r="D164" s="26">
        <v>8</v>
      </c>
      <c r="E164" s="9" t="s">
        <v>37</v>
      </c>
      <c r="F164" s="20" t="s">
        <v>66</v>
      </c>
      <c r="G164" s="71">
        <v>60232000</v>
      </c>
      <c r="H164" s="72">
        <f t="shared" si="2"/>
        <v>60232000</v>
      </c>
      <c r="I164" s="19" t="s">
        <v>905</v>
      </c>
      <c r="J164" s="19" t="s">
        <v>905</v>
      </c>
      <c r="K164" s="20" t="s">
        <v>39</v>
      </c>
      <c r="N164" s="10"/>
    </row>
    <row r="165" spans="1:14" ht="131.25">
      <c r="A165" s="19">
        <v>80101505</v>
      </c>
      <c r="B165" s="18" t="s">
        <v>147</v>
      </c>
      <c r="C165" s="28">
        <v>42064</v>
      </c>
      <c r="D165" s="26">
        <v>8</v>
      </c>
      <c r="E165" s="9" t="s">
        <v>37</v>
      </c>
      <c r="F165" s="20" t="s">
        <v>66</v>
      </c>
      <c r="G165" s="71">
        <v>52768000</v>
      </c>
      <c r="H165" s="72">
        <f>+G165</f>
        <v>52768000</v>
      </c>
      <c r="I165" s="19" t="s">
        <v>905</v>
      </c>
      <c r="J165" s="19" t="s">
        <v>905</v>
      </c>
      <c r="K165" s="20" t="s">
        <v>39</v>
      </c>
      <c r="N165" s="10"/>
    </row>
    <row r="166" spans="1:14" ht="131.25">
      <c r="A166" s="19">
        <v>80101505</v>
      </c>
      <c r="B166" s="18" t="s">
        <v>129</v>
      </c>
      <c r="C166" s="28">
        <v>42064</v>
      </c>
      <c r="D166" s="26">
        <v>8</v>
      </c>
      <c r="E166" s="9" t="s">
        <v>37</v>
      </c>
      <c r="F166" s="20" t="s">
        <v>66</v>
      </c>
      <c r="G166" s="71">
        <v>44320000</v>
      </c>
      <c r="H166" s="72">
        <f t="shared" si="2"/>
        <v>44320000</v>
      </c>
      <c r="I166" s="19" t="s">
        <v>905</v>
      </c>
      <c r="J166" s="19" t="s">
        <v>905</v>
      </c>
      <c r="K166" s="20" t="s">
        <v>39</v>
      </c>
      <c r="N166" s="10"/>
    </row>
    <row r="167" spans="1:14" ht="131.25">
      <c r="A167" s="19">
        <v>80101505</v>
      </c>
      <c r="B167" s="18" t="s">
        <v>129</v>
      </c>
      <c r="C167" s="28">
        <v>42064</v>
      </c>
      <c r="D167" s="26">
        <v>8</v>
      </c>
      <c r="E167" s="9" t="s">
        <v>37</v>
      </c>
      <c r="F167" s="20" t="s">
        <v>66</v>
      </c>
      <c r="G167" s="71">
        <v>44320000</v>
      </c>
      <c r="H167" s="72">
        <f t="shared" si="2"/>
        <v>44320000</v>
      </c>
      <c r="I167" s="19" t="s">
        <v>905</v>
      </c>
      <c r="J167" s="19" t="s">
        <v>905</v>
      </c>
      <c r="K167" s="20" t="s">
        <v>39</v>
      </c>
      <c r="N167" s="10"/>
    </row>
    <row r="168" spans="1:14" ht="131.25">
      <c r="A168" s="19">
        <v>80101505</v>
      </c>
      <c r="B168" s="18" t="s">
        <v>148</v>
      </c>
      <c r="C168" s="28">
        <v>42064</v>
      </c>
      <c r="D168" s="26">
        <v>10</v>
      </c>
      <c r="E168" s="9" t="s">
        <v>37</v>
      </c>
      <c r="F168" s="20" t="s">
        <v>66</v>
      </c>
      <c r="G168" s="71">
        <v>46540000</v>
      </c>
      <c r="H168" s="72">
        <f t="shared" si="2"/>
        <v>46540000</v>
      </c>
      <c r="I168" s="19" t="s">
        <v>905</v>
      </c>
      <c r="J168" s="19" t="s">
        <v>905</v>
      </c>
      <c r="K168" s="20" t="s">
        <v>39</v>
      </c>
      <c r="N168" s="10"/>
    </row>
    <row r="169" spans="1:14" ht="131.25">
      <c r="A169" s="19">
        <v>80101505</v>
      </c>
      <c r="B169" s="18" t="s">
        <v>149</v>
      </c>
      <c r="C169" s="28">
        <v>42064</v>
      </c>
      <c r="D169" s="26">
        <v>8</v>
      </c>
      <c r="E169" s="9" t="s">
        <v>37</v>
      </c>
      <c r="F169" s="20" t="s">
        <v>66</v>
      </c>
      <c r="G169" s="71">
        <v>60232000</v>
      </c>
      <c r="H169" s="72">
        <f aca="true" t="shared" si="3" ref="H169:H236">+G169</f>
        <v>60232000</v>
      </c>
      <c r="I169" s="19" t="s">
        <v>905</v>
      </c>
      <c r="J169" s="19" t="s">
        <v>905</v>
      </c>
      <c r="K169" s="20" t="s">
        <v>39</v>
      </c>
      <c r="N169" s="10"/>
    </row>
    <row r="170" spans="1:14" ht="131.25">
      <c r="A170" s="19">
        <v>80101505</v>
      </c>
      <c r="B170" s="18" t="s">
        <v>150</v>
      </c>
      <c r="C170" s="28">
        <v>42064</v>
      </c>
      <c r="D170" s="26">
        <v>10</v>
      </c>
      <c r="E170" s="9" t="s">
        <v>37</v>
      </c>
      <c r="F170" s="20" t="s">
        <v>66</v>
      </c>
      <c r="G170" s="71">
        <v>41190000</v>
      </c>
      <c r="H170" s="72">
        <f t="shared" si="3"/>
        <v>41190000</v>
      </c>
      <c r="I170" s="19" t="s">
        <v>905</v>
      </c>
      <c r="J170" s="19" t="s">
        <v>905</v>
      </c>
      <c r="K170" s="20" t="s">
        <v>39</v>
      </c>
      <c r="N170" s="10"/>
    </row>
    <row r="171" spans="1:14" ht="131.25">
      <c r="A171" s="19">
        <v>80101505</v>
      </c>
      <c r="B171" s="18" t="s">
        <v>130</v>
      </c>
      <c r="C171" s="28">
        <v>42064</v>
      </c>
      <c r="D171" s="26">
        <v>10</v>
      </c>
      <c r="E171" s="9" t="s">
        <v>37</v>
      </c>
      <c r="F171" s="20" t="s">
        <v>66</v>
      </c>
      <c r="G171" s="71">
        <v>55400000</v>
      </c>
      <c r="H171" s="72">
        <f t="shared" si="3"/>
        <v>55400000</v>
      </c>
      <c r="I171" s="19" t="s">
        <v>905</v>
      </c>
      <c r="J171" s="19" t="s">
        <v>905</v>
      </c>
      <c r="K171" s="20" t="s">
        <v>39</v>
      </c>
      <c r="N171" s="10"/>
    </row>
    <row r="172" spans="1:14" ht="131.25">
      <c r="A172" s="19">
        <v>80101505</v>
      </c>
      <c r="B172" s="18" t="s">
        <v>151</v>
      </c>
      <c r="C172" s="28">
        <v>42064</v>
      </c>
      <c r="D172" s="26">
        <v>10</v>
      </c>
      <c r="E172" s="9" t="s">
        <v>37</v>
      </c>
      <c r="F172" s="20" t="s">
        <v>66</v>
      </c>
      <c r="G172" s="71">
        <v>41190000</v>
      </c>
      <c r="H172" s="72">
        <f t="shared" si="3"/>
        <v>41190000</v>
      </c>
      <c r="I172" s="19" t="s">
        <v>905</v>
      </c>
      <c r="J172" s="19" t="s">
        <v>905</v>
      </c>
      <c r="K172" s="20" t="s">
        <v>39</v>
      </c>
      <c r="N172" s="10"/>
    </row>
    <row r="173" spans="1:14" ht="131.25">
      <c r="A173" s="19">
        <v>80101505</v>
      </c>
      <c r="B173" s="18" t="s">
        <v>151</v>
      </c>
      <c r="C173" s="28">
        <v>42064</v>
      </c>
      <c r="D173" s="26">
        <v>10</v>
      </c>
      <c r="E173" s="9" t="s">
        <v>37</v>
      </c>
      <c r="F173" s="20" t="s">
        <v>66</v>
      </c>
      <c r="G173" s="71">
        <v>31830000</v>
      </c>
      <c r="H173" s="72">
        <f t="shared" si="3"/>
        <v>31830000</v>
      </c>
      <c r="I173" s="19" t="s">
        <v>905</v>
      </c>
      <c r="J173" s="19" t="s">
        <v>905</v>
      </c>
      <c r="K173" s="20" t="s">
        <v>39</v>
      </c>
      <c r="N173" s="10"/>
    </row>
    <row r="174" spans="1:14" ht="131.25">
      <c r="A174" s="19">
        <v>80101505</v>
      </c>
      <c r="B174" s="18" t="s">
        <v>150</v>
      </c>
      <c r="C174" s="28">
        <v>42064</v>
      </c>
      <c r="D174" s="26">
        <v>10</v>
      </c>
      <c r="E174" s="9" t="s">
        <v>37</v>
      </c>
      <c r="F174" s="20" t="s">
        <v>66</v>
      </c>
      <c r="G174" s="71">
        <v>41190000</v>
      </c>
      <c r="H174" s="72">
        <f t="shared" si="3"/>
        <v>41190000</v>
      </c>
      <c r="I174" s="19" t="s">
        <v>905</v>
      </c>
      <c r="J174" s="19" t="s">
        <v>905</v>
      </c>
      <c r="K174" s="20" t="s">
        <v>39</v>
      </c>
      <c r="N174" s="10"/>
    </row>
    <row r="175" spans="1:14" ht="131.25">
      <c r="A175" s="19">
        <v>80101505</v>
      </c>
      <c r="B175" s="18" t="s">
        <v>150</v>
      </c>
      <c r="C175" s="28">
        <v>42064</v>
      </c>
      <c r="D175" s="26">
        <v>10</v>
      </c>
      <c r="E175" s="9" t="s">
        <v>37</v>
      </c>
      <c r="F175" s="20" t="s">
        <v>66</v>
      </c>
      <c r="G175" s="71">
        <v>41190000</v>
      </c>
      <c r="H175" s="72">
        <f t="shared" si="3"/>
        <v>41190000</v>
      </c>
      <c r="I175" s="19" t="s">
        <v>905</v>
      </c>
      <c r="J175" s="19" t="s">
        <v>905</v>
      </c>
      <c r="K175" s="20" t="s">
        <v>39</v>
      </c>
      <c r="N175" s="10"/>
    </row>
    <row r="176" spans="1:14" ht="131.25">
      <c r="A176" s="19">
        <v>80101505</v>
      </c>
      <c r="B176" s="18" t="s">
        <v>152</v>
      </c>
      <c r="C176" s="28">
        <v>42064</v>
      </c>
      <c r="D176" s="26">
        <v>10</v>
      </c>
      <c r="E176" s="9" t="s">
        <v>37</v>
      </c>
      <c r="F176" s="20" t="s">
        <v>66</v>
      </c>
      <c r="G176" s="71">
        <v>41190000</v>
      </c>
      <c r="H176" s="72">
        <f t="shared" si="3"/>
        <v>41190000</v>
      </c>
      <c r="I176" s="19" t="s">
        <v>905</v>
      </c>
      <c r="J176" s="19" t="s">
        <v>905</v>
      </c>
      <c r="K176" s="20" t="s">
        <v>39</v>
      </c>
      <c r="N176" s="10"/>
    </row>
    <row r="177" spans="1:14" ht="131.25">
      <c r="A177" s="20">
        <v>80161500</v>
      </c>
      <c r="B177" s="18" t="s">
        <v>153</v>
      </c>
      <c r="C177" s="28">
        <v>42064</v>
      </c>
      <c r="D177" s="26">
        <v>10</v>
      </c>
      <c r="E177" s="9" t="s">
        <v>37</v>
      </c>
      <c r="F177" s="20" t="s">
        <v>66</v>
      </c>
      <c r="G177" s="71">
        <v>19090000</v>
      </c>
      <c r="H177" s="72">
        <f t="shared" si="3"/>
        <v>19090000</v>
      </c>
      <c r="I177" s="19" t="s">
        <v>905</v>
      </c>
      <c r="J177" s="19" t="s">
        <v>905</v>
      </c>
      <c r="K177" s="20" t="s">
        <v>39</v>
      </c>
      <c r="N177" s="10"/>
    </row>
    <row r="178" spans="1:14" ht="131.25">
      <c r="A178" s="19">
        <v>80101505</v>
      </c>
      <c r="B178" s="18" t="s">
        <v>154</v>
      </c>
      <c r="C178" s="28">
        <v>42064</v>
      </c>
      <c r="D178" s="26">
        <v>10</v>
      </c>
      <c r="E178" s="9" t="s">
        <v>37</v>
      </c>
      <c r="F178" s="20" t="s">
        <v>66</v>
      </c>
      <c r="G178" s="71">
        <v>35970000</v>
      </c>
      <c r="H178" s="72">
        <f t="shared" si="3"/>
        <v>35970000</v>
      </c>
      <c r="I178" s="19" t="s">
        <v>905</v>
      </c>
      <c r="J178" s="19" t="s">
        <v>905</v>
      </c>
      <c r="K178" s="20" t="s">
        <v>39</v>
      </c>
      <c r="N178" s="10"/>
    </row>
    <row r="179" spans="1:14" ht="131.25">
      <c r="A179" s="20">
        <v>80161500</v>
      </c>
      <c r="B179" s="18" t="s">
        <v>153</v>
      </c>
      <c r="C179" s="28">
        <v>42064</v>
      </c>
      <c r="D179" s="26">
        <v>10</v>
      </c>
      <c r="E179" s="9" t="s">
        <v>37</v>
      </c>
      <c r="F179" s="20" t="s">
        <v>66</v>
      </c>
      <c r="G179" s="71">
        <v>19090000</v>
      </c>
      <c r="H179" s="72">
        <f t="shared" si="3"/>
        <v>19090000</v>
      </c>
      <c r="I179" s="19" t="s">
        <v>905</v>
      </c>
      <c r="J179" s="19" t="s">
        <v>905</v>
      </c>
      <c r="K179" s="20" t="s">
        <v>39</v>
      </c>
      <c r="N179" s="10"/>
    </row>
    <row r="180" spans="1:14" ht="131.25">
      <c r="A180" s="19">
        <v>80101505</v>
      </c>
      <c r="B180" s="18" t="s">
        <v>148</v>
      </c>
      <c r="C180" s="28">
        <v>42064</v>
      </c>
      <c r="D180" s="26">
        <v>10</v>
      </c>
      <c r="E180" s="9" t="s">
        <v>37</v>
      </c>
      <c r="F180" s="20" t="s">
        <v>66</v>
      </c>
      <c r="G180" s="71">
        <v>35970000</v>
      </c>
      <c r="H180" s="72">
        <f t="shared" si="3"/>
        <v>35970000</v>
      </c>
      <c r="I180" s="19" t="s">
        <v>905</v>
      </c>
      <c r="J180" s="19" t="s">
        <v>905</v>
      </c>
      <c r="K180" s="20" t="s">
        <v>39</v>
      </c>
      <c r="N180" s="10"/>
    </row>
    <row r="181" spans="1:14" ht="150">
      <c r="A181" s="19">
        <v>80101505</v>
      </c>
      <c r="B181" s="18" t="s">
        <v>155</v>
      </c>
      <c r="C181" s="28">
        <v>42064</v>
      </c>
      <c r="D181" s="26">
        <v>10</v>
      </c>
      <c r="E181" s="9" t="s">
        <v>37</v>
      </c>
      <c r="F181" s="20" t="s">
        <v>66</v>
      </c>
      <c r="G181" s="71">
        <v>23690000</v>
      </c>
      <c r="H181" s="72">
        <f t="shared" si="3"/>
        <v>23690000</v>
      </c>
      <c r="I181" s="19" t="s">
        <v>905</v>
      </c>
      <c r="J181" s="19" t="s">
        <v>905</v>
      </c>
      <c r="K181" s="20" t="s">
        <v>39</v>
      </c>
      <c r="N181" s="10"/>
    </row>
    <row r="182" spans="1:14" ht="131.25">
      <c r="A182" s="20">
        <v>80161500</v>
      </c>
      <c r="B182" s="18" t="s">
        <v>156</v>
      </c>
      <c r="C182" s="28">
        <v>42064</v>
      </c>
      <c r="D182" s="26">
        <v>10</v>
      </c>
      <c r="E182" s="9" t="s">
        <v>37</v>
      </c>
      <c r="F182" s="20" t="s">
        <v>66</v>
      </c>
      <c r="G182" s="71">
        <v>19090000</v>
      </c>
      <c r="H182" s="72">
        <f t="shared" si="3"/>
        <v>19090000</v>
      </c>
      <c r="I182" s="19" t="s">
        <v>905</v>
      </c>
      <c r="J182" s="19" t="s">
        <v>905</v>
      </c>
      <c r="K182" s="20" t="s">
        <v>39</v>
      </c>
      <c r="N182" s="10"/>
    </row>
    <row r="183" spans="1:14" ht="131.25">
      <c r="A183" s="19">
        <v>80101505</v>
      </c>
      <c r="B183" s="18" t="s">
        <v>152</v>
      </c>
      <c r="C183" s="28">
        <v>42064</v>
      </c>
      <c r="D183" s="26">
        <v>10</v>
      </c>
      <c r="E183" s="9" t="s">
        <v>37</v>
      </c>
      <c r="F183" s="20" t="s">
        <v>66</v>
      </c>
      <c r="G183" s="71">
        <v>41190000</v>
      </c>
      <c r="H183" s="72">
        <f t="shared" si="3"/>
        <v>41190000</v>
      </c>
      <c r="I183" s="19" t="s">
        <v>905</v>
      </c>
      <c r="J183" s="19" t="s">
        <v>905</v>
      </c>
      <c r="K183" s="20" t="s">
        <v>39</v>
      </c>
      <c r="N183" s="10"/>
    </row>
    <row r="184" spans="1:14" ht="131.25">
      <c r="A184" s="19">
        <v>80101505</v>
      </c>
      <c r="B184" s="18" t="s">
        <v>157</v>
      </c>
      <c r="C184" s="28">
        <v>42064</v>
      </c>
      <c r="D184" s="26">
        <v>10</v>
      </c>
      <c r="E184" s="9" t="s">
        <v>37</v>
      </c>
      <c r="F184" s="20" t="s">
        <v>66</v>
      </c>
      <c r="G184" s="71">
        <v>46540000</v>
      </c>
      <c r="H184" s="72">
        <f t="shared" si="3"/>
        <v>46540000</v>
      </c>
      <c r="I184" s="19" t="s">
        <v>905</v>
      </c>
      <c r="J184" s="19" t="s">
        <v>905</v>
      </c>
      <c r="K184" s="20" t="s">
        <v>39</v>
      </c>
      <c r="N184" s="10"/>
    </row>
    <row r="185" spans="1:14" ht="131.25">
      <c r="A185" s="19">
        <v>80101505</v>
      </c>
      <c r="B185" s="18" t="s">
        <v>158</v>
      </c>
      <c r="C185" s="28">
        <v>42064</v>
      </c>
      <c r="D185" s="26">
        <v>10</v>
      </c>
      <c r="E185" s="9" t="s">
        <v>37</v>
      </c>
      <c r="F185" s="20" t="s">
        <v>66</v>
      </c>
      <c r="G185" s="71">
        <v>41190000</v>
      </c>
      <c r="H185" s="72">
        <f t="shared" si="3"/>
        <v>41190000</v>
      </c>
      <c r="I185" s="19" t="s">
        <v>905</v>
      </c>
      <c r="J185" s="19" t="s">
        <v>905</v>
      </c>
      <c r="K185" s="20" t="s">
        <v>39</v>
      </c>
      <c r="N185" s="10"/>
    </row>
    <row r="186" spans="1:14" ht="131.25">
      <c r="A186" s="20">
        <v>80161500</v>
      </c>
      <c r="B186" s="18" t="s">
        <v>153</v>
      </c>
      <c r="C186" s="28">
        <v>42064</v>
      </c>
      <c r="D186" s="26">
        <v>10</v>
      </c>
      <c r="E186" s="9" t="s">
        <v>37</v>
      </c>
      <c r="F186" s="20" t="s">
        <v>66</v>
      </c>
      <c r="G186" s="71">
        <v>19090000</v>
      </c>
      <c r="H186" s="72">
        <f t="shared" si="3"/>
        <v>19090000</v>
      </c>
      <c r="I186" s="19" t="s">
        <v>905</v>
      </c>
      <c r="J186" s="19" t="s">
        <v>905</v>
      </c>
      <c r="K186" s="20" t="s">
        <v>39</v>
      </c>
      <c r="N186" s="10"/>
    </row>
    <row r="187" spans="1:14" ht="131.25">
      <c r="A187" s="20">
        <v>80161500</v>
      </c>
      <c r="B187" s="18" t="s">
        <v>153</v>
      </c>
      <c r="C187" s="28">
        <v>42064</v>
      </c>
      <c r="D187" s="26">
        <v>10</v>
      </c>
      <c r="E187" s="9" t="s">
        <v>37</v>
      </c>
      <c r="F187" s="20" t="s">
        <v>66</v>
      </c>
      <c r="G187" s="71">
        <v>19090000</v>
      </c>
      <c r="H187" s="72">
        <f t="shared" si="3"/>
        <v>19090000</v>
      </c>
      <c r="I187" s="19" t="s">
        <v>905</v>
      </c>
      <c r="J187" s="19" t="s">
        <v>905</v>
      </c>
      <c r="K187" s="20" t="s">
        <v>39</v>
      </c>
      <c r="N187" s="10"/>
    </row>
    <row r="188" spans="1:14" ht="131.25">
      <c r="A188" s="20">
        <v>80161500</v>
      </c>
      <c r="B188" s="18" t="s">
        <v>153</v>
      </c>
      <c r="C188" s="28">
        <v>42064</v>
      </c>
      <c r="D188" s="26">
        <v>10</v>
      </c>
      <c r="E188" s="9" t="s">
        <v>37</v>
      </c>
      <c r="F188" s="20" t="s">
        <v>66</v>
      </c>
      <c r="G188" s="71">
        <v>19090000</v>
      </c>
      <c r="H188" s="72">
        <f t="shared" si="3"/>
        <v>19090000</v>
      </c>
      <c r="I188" s="19" t="s">
        <v>905</v>
      </c>
      <c r="J188" s="19" t="s">
        <v>905</v>
      </c>
      <c r="K188" s="20" t="s">
        <v>39</v>
      </c>
      <c r="N188" s="10"/>
    </row>
    <row r="189" spans="1:14" ht="131.25">
      <c r="A189" s="19">
        <v>80101505</v>
      </c>
      <c r="B189" s="18" t="s">
        <v>158</v>
      </c>
      <c r="C189" s="28">
        <v>42064</v>
      </c>
      <c r="D189" s="26">
        <v>10</v>
      </c>
      <c r="E189" s="9" t="s">
        <v>37</v>
      </c>
      <c r="F189" s="20" t="s">
        <v>66</v>
      </c>
      <c r="G189" s="71">
        <v>55400000</v>
      </c>
      <c r="H189" s="72">
        <f t="shared" si="3"/>
        <v>55400000</v>
      </c>
      <c r="I189" s="19" t="s">
        <v>905</v>
      </c>
      <c r="J189" s="19" t="s">
        <v>905</v>
      </c>
      <c r="K189" s="20" t="s">
        <v>39</v>
      </c>
      <c r="N189" s="10"/>
    </row>
    <row r="190" spans="1:14" ht="131.25">
      <c r="A190" s="19">
        <v>80101505</v>
      </c>
      <c r="B190" s="18" t="s">
        <v>150</v>
      </c>
      <c r="C190" s="28">
        <v>42064</v>
      </c>
      <c r="D190" s="26">
        <v>10</v>
      </c>
      <c r="E190" s="9" t="s">
        <v>37</v>
      </c>
      <c r="F190" s="20" t="s">
        <v>66</v>
      </c>
      <c r="G190" s="71">
        <v>46540000</v>
      </c>
      <c r="H190" s="72">
        <f t="shared" si="3"/>
        <v>46540000</v>
      </c>
      <c r="I190" s="19" t="s">
        <v>905</v>
      </c>
      <c r="J190" s="19" t="s">
        <v>905</v>
      </c>
      <c r="K190" s="20" t="s">
        <v>39</v>
      </c>
      <c r="N190" s="10"/>
    </row>
    <row r="191" spans="1:14" ht="131.25">
      <c r="A191" s="19">
        <v>80101505</v>
      </c>
      <c r="B191" s="18" t="s">
        <v>150</v>
      </c>
      <c r="C191" s="28">
        <v>42064</v>
      </c>
      <c r="D191" s="26">
        <v>10</v>
      </c>
      <c r="E191" s="9" t="s">
        <v>37</v>
      </c>
      <c r="F191" s="20" t="s">
        <v>66</v>
      </c>
      <c r="G191" s="71">
        <v>41190000</v>
      </c>
      <c r="H191" s="72">
        <f t="shared" si="3"/>
        <v>41190000</v>
      </c>
      <c r="I191" s="19" t="s">
        <v>905</v>
      </c>
      <c r="J191" s="19" t="s">
        <v>905</v>
      </c>
      <c r="K191" s="20" t="s">
        <v>39</v>
      </c>
      <c r="N191" s="10"/>
    </row>
    <row r="192" spans="1:14" ht="131.25">
      <c r="A192" s="20">
        <v>80161500</v>
      </c>
      <c r="B192" s="18" t="s">
        <v>153</v>
      </c>
      <c r="C192" s="28">
        <v>42064</v>
      </c>
      <c r="D192" s="26">
        <v>10</v>
      </c>
      <c r="E192" s="9" t="s">
        <v>37</v>
      </c>
      <c r="F192" s="20" t="s">
        <v>66</v>
      </c>
      <c r="G192" s="71">
        <v>19090000</v>
      </c>
      <c r="H192" s="72">
        <f t="shared" si="3"/>
        <v>19090000</v>
      </c>
      <c r="I192" s="19" t="s">
        <v>905</v>
      </c>
      <c r="J192" s="19" t="s">
        <v>905</v>
      </c>
      <c r="K192" s="20" t="s">
        <v>39</v>
      </c>
      <c r="N192" s="10"/>
    </row>
    <row r="193" spans="1:14" ht="131.25">
      <c r="A193" s="20">
        <v>80161500</v>
      </c>
      <c r="B193" s="18" t="s">
        <v>153</v>
      </c>
      <c r="C193" s="28">
        <v>42064</v>
      </c>
      <c r="D193" s="26">
        <v>10</v>
      </c>
      <c r="E193" s="9" t="s">
        <v>37</v>
      </c>
      <c r="F193" s="20" t="s">
        <v>66</v>
      </c>
      <c r="G193" s="71">
        <v>19090000</v>
      </c>
      <c r="H193" s="72">
        <f t="shared" si="3"/>
        <v>19090000</v>
      </c>
      <c r="I193" s="19" t="s">
        <v>905</v>
      </c>
      <c r="J193" s="19" t="s">
        <v>905</v>
      </c>
      <c r="K193" s="20" t="s">
        <v>39</v>
      </c>
      <c r="N193" s="10"/>
    </row>
    <row r="194" spans="1:14" ht="131.25">
      <c r="A194" s="19">
        <v>80101505</v>
      </c>
      <c r="B194" s="18" t="s">
        <v>159</v>
      </c>
      <c r="C194" s="28">
        <v>42064</v>
      </c>
      <c r="D194" s="26">
        <v>10</v>
      </c>
      <c r="E194" s="9" t="s">
        <v>37</v>
      </c>
      <c r="F194" s="20" t="s">
        <v>66</v>
      </c>
      <c r="G194" s="71">
        <v>35970000</v>
      </c>
      <c r="H194" s="72">
        <f t="shared" si="3"/>
        <v>35970000</v>
      </c>
      <c r="I194" s="19" t="s">
        <v>905</v>
      </c>
      <c r="J194" s="19" t="s">
        <v>905</v>
      </c>
      <c r="K194" s="20" t="s">
        <v>39</v>
      </c>
      <c r="N194" s="10"/>
    </row>
    <row r="195" spans="1:14" ht="131.25">
      <c r="A195" s="19">
        <v>80101505</v>
      </c>
      <c r="B195" s="18" t="s">
        <v>160</v>
      </c>
      <c r="C195" s="28">
        <v>42064</v>
      </c>
      <c r="D195" s="26">
        <v>10</v>
      </c>
      <c r="E195" s="9" t="s">
        <v>37</v>
      </c>
      <c r="F195" s="20" t="s">
        <v>66</v>
      </c>
      <c r="G195" s="71">
        <v>41190000</v>
      </c>
      <c r="H195" s="72">
        <f t="shared" si="3"/>
        <v>41190000</v>
      </c>
      <c r="I195" s="19" t="s">
        <v>905</v>
      </c>
      <c r="J195" s="19" t="s">
        <v>905</v>
      </c>
      <c r="K195" s="20" t="s">
        <v>39</v>
      </c>
      <c r="N195" s="10"/>
    </row>
    <row r="196" spans="1:14" ht="131.25">
      <c r="A196" s="19">
        <v>80101505</v>
      </c>
      <c r="B196" s="18" t="s">
        <v>130</v>
      </c>
      <c r="C196" s="28">
        <v>42064</v>
      </c>
      <c r="D196" s="26">
        <v>10</v>
      </c>
      <c r="E196" s="9" t="s">
        <v>37</v>
      </c>
      <c r="F196" s="20" t="s">
        <v>66</v>
      </c>
      <c r="G196" s="71">
        <v>41190000</v>
      </c>
      <c r="H196" s="72">
        <f t="shared" si="3"/>
        <v>41190000</v>
      </c>
      <c r="I196" s="19" t="s">
        <v>905</v>
      </c>
      <c r="J196" s="19" t="s">
        <v>905</v>
      </c>
      <c r="K196" s="20" t="s">
        <v>39</v>
      </c>
      <c r="N196" s="10"/>
    </row>
    <row r="197" spans="1:14" ht="131.25">
      <c r="A197" s="19">
        <v>80101505</v>
      </c>
      <c r="B197" s="18" t="s">
        <v>150</v>
      </c>
      <c r="C197" s="28">
        <v>42064</v>
      </c>
      <c r="D197" s="26">
        <v>10</v>
      </c>
      <c r="E197" s="9" t="s">
        <v>37</v>
      </c>
      <c r="F197" s="20" t="s">
        <v>66</v>
      </c>
      <c r="G197" s="71">
        <v>41190000</v>
      </c>
      <c r="H197" s="72">
        <f t="shared" si="3"/>
        <v>41190000</v>
      </c>
      <c r="I197" s="19" t="s">
        <v>905</v>
      </c>
      <c r="J197" s="19" t="s">
        <v>905</v>
      </c>
      <c r="K197" s="20" t="s">
        <v>39</v>
      </c>
      <c r="N197" s="10"/>
    </row>
    <row r="198" spans="1:14" ht="131.25">
      <c r="A198" s="20">
        <v>80161500</v>
      </c>
      <c r="B198" s="18" t="s">
        <v>153</v>
      </c>
      <c r="C198" s="28">
        <v>42064</v>
      </c>
      <c r="D198" s="26">
        <v>10</v>
      </c>
      <c r="E198" s="9" t="s">
        <v>37</v>
      </c>
      <c r="F198" s="20" t="s">
        <v>66</v>
      </c>
      <c r="G198" s="71">
        <v>19090000</v>
      </c>
      <c r="H198" s="72">
        <f t="shared" si="3"/>
        <v>19090000</v>
      </c>
      <c r="I198" s="19" t="s">
        <v>905</v>
      </c>
      <c r="J198" s="19" t="s">
        <v>905</v>
      </c>
      <c r="K198" s="20" t="s">
        <v>39</v>
      </c>
      <c r="N198" s="10"/>
    </row>
    <row r="199" spans="1:14" ht="131.25">
      <c r="A199" s="20">
        <v>80161500</v>
      </c>
      <c r="B199" s="18" t="s">
        <v>153</v>
      </c>
      <c r="C199" s="28">
        <v>42064</v>
      </c>
      <c r="D199" s="26">
        <v>10</v>
      </c>
      <c r="E199" s="9" t="s">
        <v>37</v>
      </c>
      <c r="F199" s="20" t="s">
        <v>66</v>
      </c>
      <c r="G199" s="71">
        <v>19090000</v>
      </c>
      <c r="H199" s="72">
        <f t="shared" si="3"/>
        <v>19090000</v>
      </c>
      <c r="I199" s="19" t="s">
        <v>905</v>
      </c>
      <c r="J199" s="19" t="s">
        <v>905</v>
      </c>
      <c r="K199" s="20" t="s">
        <v>39</v>
      </c>
      <c r="N199" s="10"/>
    </row>
    <row r="200" spans="1:14" ht="150">
      <c r="A200" s="19">
        <v>80101505</v>
      </c>
      <c r="B200" s="18" t="s">
        <v>161</v>
      </c>
      <c r="C200" s="28">
        <v>42064</v>
      </c>
      <c r="D200" s="26">
        <v>10</v>
      </c>
      <c r="E200" s="9" t="s">
        <v>37</v>
      </c>
      <c r="F200" s="20" t="s">
        <v>66</v>
      </c>
      <c r="G200" s="71">
        <v>55400000</v>
      </c>
      <c r="H200" s="72">
        <f t="shared" si="3"/>
        <v>55400000</v>
      </c>
      <c r="I200" s="19" t="s">
        <v>905</v>
      </c>
      <c r="J200" s="19" t="s">
        <v>905</v>
      </c>
      <c r="K200" s="20" t="s">
        <v>39</v>
      </c>
      <c r="N200" s="10"/>
    </row>
    <row r="201" spans="1:14" ht="131.25">
      <c r="A201" s="20">
        <v>80161500</v>
      </c>
      <c r="B201" s="18" t="s">
        <v>153</v>
      </c>
      <c r="C201" s="28">
        <v>42064</v>
      </c>
      <c r="D201" s="26">
        <v>10</v>
      </c>
      <c r="E201" s="9" t="s">
        <v>37</v>
      </c>
      <c r="F201" s="20" t="s">
        <v>66</v>
      </c>
      <c r="G201" s="71">
        <v>19090000</v>
      </c>
      <c r="H201" s="72">
        <f t="shared" si="3"/>
        <v>19090000</v>
      </c>
      <c r="I201" s="19" t="s">
        <v>905</v>
      </c>
      <c r="J201" s="19" t="s">
        <v>905</v>
      </c>
      <c r="K201" s="20" t="s">
        <v>39</v>
      </c>
      <c r="N201" s="10"/>
    </row>
    <row r="202" spans="1:14" ht="131.25">
      <c r="A202" s="19">
        <v>80101505</v>
      </c>
      <c r="B202" s="18" t="s">
        <v>162</v>
      </c>
      <c r="C202" s="28">
        <v>42064</v>
      </c>
      <c r="D202" s="26">
        <v>10</v>
      </c>
      <c r="E202" s="9" t="s">
        <v>37</v>
      </c>
      <c r="F202" s="20" t="s">
        <v>66</v>
      </c>
      <c r="G202" s="71">
        <v>55400000</v>
      </c>
      <c r="H202" s="72">
        <f t="shared" si="3"/>
        <v>55400000</v>
      </c>
      <c r="I202" s="19" t="s">
        <v>905</v>
      </c>
      <c r="J202" s="19" t="s">
        <v>905</v>
      </c>
      <c r="K202" s="20" t="s">
        <v>39</v>
      </c>
      <c r="N202" s="10"/>
    </row>
    <row r="203" spans="1:14" ht="150">
      <c r="A203" s="19">
        <v>80101505</v>
      </c>
      <c r="B203" s="18" t="s">
        <v>161</v>
      </c>
      <c r="C203" s="28">
        <v>42064</v>
      </c>
      <c r="D203" s="26">
        <v>10</v>
      </c>
      <c r="E203" s="9" t="s">
        <v>37</v>
      </c>
      <c r="F203" s="20" t="s">
        <v>66</v>
      </c>
      <c r="G203" s="71">
        <v>55400000</v>
      </c>
      <c r="H203" s="72">
        <f t="shared" si="3"/>
        <v>55400000</v>
      </c>
      <c r="I203" s="19" t="s">
        <v>905</v>
      </c>
      <c r="J203" s="19" t="s">
        <v>905</v>
      </c>
      <c r="K203" s="20" t="s">
        <v>39</v>
      </c>
      <c r="N203" s="10"/>
    </row>
    <row r="204" spans="1:14" ht="131.25">
      <c r="A204" s="19">
        <v>80101505</v>
      </c>
      <c r="B204" s="18" t="s">
        <v>150</v>
      </c>
      <c r="C204" s="28">
        <v>42064</v>
      </c>
      <c r="D204" s="26">
        <v>10</v>
      </c>
      <c r="E204" s="9" t="s">
        <v>37</v>
      </c>
      <c r="F204" s="20" t="s">
        <v>66</v>
      </c>
      <c r="G204" s="71">
        <v>46540000</v>
      </c>
      <c r="H204" s="72">
        <f t="shared" si="3"/>
        <v>46540000</v>
      </c>
      <c r="I204" s="19" t="s">
        <v>905</v>
      </c>
      <c r="J204" s="19" t="s">
        <v>905</v>
      </c>
      <c r="K204" s="20" t="s">
        <v>39</v>
      </c>
      <c r="N204" s="10"/>
    </row>
    <row r="205" spans="1:14" ht="131.25">
      <c r="A205" s="19">
        <v>80101505</v>
      </c>
      <c r="B205" s="18" t="s">
        <v>131</v>
      </c>
      <c r="C205" s="28">
        <v>42064</v>
      </c>
      <c r="D205" s="26">
        <v>10</v>
      </c>
      <c r="E205" s="9" t="s">
        <v>37</v>
      </c>
      <c r="F205" s="20" t="s">
        <v>66</v>
      </c>
      <c r="G205" s="71">
        <v>35970000</v>
      </c>
      <c r="H205" s="72">
        <f t="shared" si="3"/>
        <v>35970000</v>
      </c>
      <c r="I205" s="19" t="s">
        <v>905</v>
      </c>
      <c r="J205" s="19" t="s">
        <v>905</v>
      </c>
      <c r="K205" s="20" t="s">
        <v>39</v>
      </c>
      <c r="N205" s="10"/>
    </row>
    <row r="206" spans="1:14" ht="131.25">
      <c r="A206" s="19">
        <v>80101505</v>
      </c>
      <c r="B206" s="18" t="s">
        <v>158</v>
      </c>
      <c r="C206" s="28">
        <v>42064</v>
      </c>
      <c r="D206" s="26">
        <v>10</v>
      </c>
      <c r="E206" s="9" t="s">
        <v>37</v>
      </c>
      <c r="F206" s="20" t="s">
        <v>66</v>
      </c>
      <c r="G206" s="71">
        <v>41190000</v>
      </c>
      <c r="H206" s="72">
        <f t="shared" si="3"/>
        <v>41190000</v>
      </c>
      <c r="I206" s="19" t="s">
        <v>905</v>
      </c>
      <c r="J206" s="19" t="s">
        <v>905</v>
      </c>
      <c r="K206" s="20" t="s">
        <v>39</v>
      </c>
      <c r="N206" s="10"/>
    </row>
    <row r="207" spans="1:14" ht="131.25">
      <c r="A207" s="20">
        <v>80161500</v>
      </c>
      <c r="B207" s="18" t="s">
        <v>153</v>
      </c>
      <c r="C207" s="28">
        <v>42064</v>
      </c>
      <c r="D207" s="26">
        <v>10</v>
      </c>
      <c r="E207" s="9" t="s">
        <v>37</v>
      </c>
      <c r="F207" s="20" t="s">
        <v>66</v>
      </c>
      <c r="G207" s="71">
        <v>19090000</v>
      </c>
      <c r="H207" s="72">
        <f t="shared" si="3"/>
        <v>19090000</v>
      </c>
      <c r="I207" s="19" t="s">
        <v>905</v>
      </c>
      <c r="J207" s="19" t="s">
        <v>905</v>
      </c>
      <c r="K207" s="20" t="s">
        <v>39</v>
      </c>
      <c r="N207" s="10"/>
    </row>
    <row r="208" spans="1:14" ht="131.25">
      <c r="A208" s="19">
        <v>80101505</v>
      </c>
      <c r="B208" s="18" t="s">
        <v>163</v>
      </c>
      <c r="C208" s="28">
        <v>42064</v>
      </c>
      <c r="D208" s="26">
        <v>10</v>
      </c>
      <c r="E208" s="9" t="s">
        <v>37</v>
      </c>
      <c r="F208" s="20" t="s">
        <v>66</v>
      </c>
      <c r="G208" s="71">
        <v>35970000</v>
      </c>
      <c r="H208" s="72">
        <f t="shared" si="3"/>
        <v>35970000</v>
      </c>
      <c r="I208" s="19" t="s">
        <v>905</v>
      </c>
      <c r="J208" s="19" t="s">
        <v>905</v>
      </c>
      <c r="K208" s="20" t="s">
        <v>39</v>
      </c>
      <c r="N208" s="10"/>
    </row>
    <row r="209" spans="1:14" ht="131.25">
      <c r="A209" s="20">
        <v>80161500</v>
      </c>
      <c r="B209" s="18" t="s">
        <v>153</v>
      </c>
      <c r="C209" s="28">
        <v>42064</v>
      </c>
      <c r="D209" s="26">
        <v>10</v>
      </c>
      <c r="E209" s="9" t="s">
        <v>37</v>
      </c>
      <c r="F209" s="20" t="s">
        <v>66</v>
      </c>
      <c r="G209" s="71">
        <v>19090000</v>
      </c>
      <c r="H209" s="72">
        <f t="shared" si="3"/>
        <v>19090000</v>
      </c>
      <c r="I209" s="19" t="s">
        <v>905</v>
      </c>
      <c r="J209" s="19" t="s">
        <v>905</v>
      </c>
      <c r="K209" s="20" t="s">
        <v>39</v>
      </c>
      <c r="N209" s="10"/>
    </row>
    <row r="210" spans="1:14" ht="187.5">
      <c r="A210" s="19">
        <v>80101505</v>
      </c>
      <c r="B210" s="18" t="s">
        <v>164</v>
      </c>
      <c r="C210" s="28">
        <v>42064</v>
      </c>
      <c r="D210" s="26">
        <v>10</v>
      </c>
      <c r="E210" s="9" t="s">
        <v>37</v>
      </c>
      <c r="F210" s="20" t="s">
        <v>66</v>
      </c>
      <c r="G210" s="71">
        <v>35970000</v>
      </c>
      <c r="H210" s="72">
        <f t="shared" si="3"/>
        <v>35970000</v>
      </c>
      <c r="I210" s="19" t="s">
        <v>905</v>
      </c>
      <c r="J210" s="19" t="s">
        <v>905</v>
      </c>
      <c r="K210" s="20" t="s">
        <v>39</v>
      </c>
      <c r="N210" s="10"/>
    </row>
    <row r="211" spans="1:14" ht="131.25">
      <c r="A211" s="19">
        <v>80101505</v>
      </c>
      <c r="B211" s="18" t="s">
        <v>165</v>
      </c>
      <c r="C211" s="28">
        <v>42064</v>
      </c>
      <c r="D211" s="26">
        <v>10</v>
      </c>
      <c r="E211" s="9" t="s">
        <v>37</v>
      </c>
      <c r="F211" s="20" t="s">
        <v>66</v>
      </c>
      <c r="G211" s="71">
        <v>35970000</v>
      </c>
      <c r="H211" s="72">
        <f t="shared" si="3"/>
        <v>35970000</v>
      </c>
      <c r="I211" s="19" t="s">
        <v>905</v>
      </c>
      <c r="J211" s="19" t="s">
        <v>905</v>
      </c>
      <c r="K211" s="20" t="s">
        <v>39</v>
      </c>
      <c r="N211" s="10"/>
    </row>
    <row r="212" spans="1:14" ht="131.25">
      <c r="A212" s="19">
        <v>80101505</v>
      </c>
      <c r="B212" s="18" t="s">
        <v>166</v>
      </c>
      <c r="C212" s="28">
        <v>42064</v>
      </c>
      <c r="D212" s="26">
        <v>10</v>
      </c>
      <c r="E212" s="9" t="s">
        <v>37</v>
      </c>
      <c r="F212" s="20" t="s">
        <v>66</v>
      </c>
      <c r="G212" s="71">
        <v>35970000</v>
      </c>
      <c r="H212" s="72">
        <f t="shared" si="3"/>
        <v>35970000</v>
      </c>
      <c r="I212" s="19" t="s">
        <v>905</v>
      </c>
      <c r="J212" s="19" t="s">
        <v>905</v>
      </c>
      <c r="K212" s="20" t="s">
        <v>39</v>
      </c>
      <c r="N212" s="10"/>
    </row>
    <row r="213" spans="1:14" ht="131.25">
      <c r="A213" s="19">
        <v>80101505</v>
      </c>
      <c r="B213" s="18" t="s">
        <v>157</v>
      </c>
      <c r="C213" s="28">
        <v>42064</v>
      </c>
      <c r="D213" s="26">
        <v>10</v>
      </c>
      <c r="E213" s="9" t="s">
        <v>37</v>
      </c>
      <c r="F213" s="20" t="s">
        <v>66</v>
      </c>
      <c r="G213" s="71">
        <v>41190000</v>
      </c>
      <c r="H213" s="72">
        <f t="shared" si="3"/>
        <v>41190000</v>
      </c>
      <c r="I213" s="19" t="s">
        <v>905</v>
      </c>
      <c r="J213" s="19" t="s">
        <v>905</v>
      </c>
      <c r="K213" s="20" t="s">
        <v>39</v>
      </c>
      <c r="N213" s="10"/>
    </row>
    <row r="214" spans="1:14" ht="187.5">
      <c r="A214" s="19">
        <v>80101505</v>
      </c>
      <c r="B214" s="18" t="s">
        <v>167</v>
      </c>
      <c r="C214" s="28">
        <v>42064</v>
      </c>
      <c r="D214" s="26">
        <v>10</v>
      </c>
      <c r="E214" s="9" t="s">
        <v>37</v>
      </c>
      <c r="F214" s="20" t="s">
        <v>66</v>
      </c>
      <c r="G214" s="71">
        <v>35970000</v>
      </c>
      <c r="H214" s="72">
        <f t="shared" si="3"/>
        <v>35970000</v>
      </c>
      <c r="I214" s="19" t="s">
        <v>905</v>
      </c>
      <c r="J214" s="19" t="s">
        <v>905</v>
      </c>
      <c r="K214" s="20" t="s">
        <v>39</v>
      </c>
      <c r="N214" s="10"/>
    </row>
    <row r="215" spans="1:14" ht="131.25">
      <c r="A215" s="19">
        <v>80101505</v>
      </c>
      <c r="B215" s="18" t="s">
        <v>168</v>
      </c>
      <c r="C215" s="28">
        <v>42064</v>
      </c>
      <c r="D215" s="26">
        <v>10</v>
      </c>
      <c r="E215" s="9" t="s">
        <v>37</v>
      </c>
      <c r="F215" s="20" t="s">
        <v>66</v>
      </c>
      <c r="G215" s="71">
        <v>41190000</v>
      </c>
      <c r="H215" s="72">
        <f t="shared" si="3"/>
        <v>41190000</v>
      </c>
      <c r="I215" s="19" t="s">
        <v>905</v>
      </c>
      <c r="J215" s="19" t="s">
        <v>905</v>
      </c>
      <c r="K215" s="20" t="s">
        <v>39</v>
      </c>
      <c r="N215" s="10"/>
    </row>
    <row r="216" spans="1:14" ht="131.25">
      <c r="A216" s="20">
        <v>80161500</v>
      </c>
      <c r="B216" s="18" t="s">
        <v>153</v>
      </c>
      <c r="C216" s="28">
        <v>42064</v>
      </c>
      <c r="D216" s="26">
        <v>8</v>
      </c>
      <c r="E216" s="9" t="s">
        <v>37</v>
      </c>
      <c r="F216" s="20" t="s">
        <v>66</v>
      </c>
      <c r="G216" s="71">
        <v>15272000</v>
      </c>
      <c r="H216" s="72">
        <f t="shared" si="3"/>
        <v>15272000</v>
      </c>
      <c r="I216" s="19" t="s">
        <v>905</v>
      </c>
      <c r="J216" s="19" t="s">
        <v>905</v>
      </c>
      <c r="K216" s="20" t="s">
        <v>39</v>
      </c>
      <c r="N216" s="10"/>
    </row>
    <row r="217" spans="1:14" ht="131.25">
      <c r="A217" s="19">
        <v>80101505</v>
      </c>
      <c r="B217" s="18" t="s">
        <v>169</v>
      </c>
      <c r="C217" s="28">
        <v>42064</v>
      </c>
      <c r="D217" s="26">
        <v>8</v>
      </c>
      <c r="E217" s="9" t="s">
        <v>37</v>
      </c>
      <c r="F217" s="20" t="s">
        <v>66</v>
      </c>
      <c r="G217" s="71">
        <v>28776000</v>
      </c>
      <c r="H217" s="72">
        <f t="shared" si="3"/>
        <v>28776000</v>
      </c>
      <c r="I217" s="19" t="s">
        <v>905</v>
      </c>
      <c r="J217" s="19" t="s">
        <v>905</v>
      </c>
      <c r="K217" s="20" t="s">
        <v>39</v>
      </c>
      <c r="N217" s="10"/>
    </row>
    <row r="218" spans="1:14" ht="131.25">
      <c r="A218" s="20">
        <v>80161500</v>
      </c>
      <c r="B218" s="18" t="s">
        <v>153</v>
      </c>
      <c r="C218" s="28">
        <v>42064</v>
      </c>
      <c r="D218" s="26">
        <v>8</v>
      </c>
      <c r="E218" s="9" t="s">
        <v>37</v>
      </c>
      <c r="F218" s="20" t="s">
        <v>66</v>
      </c>
      <c r="G218" s="71">
        <v>15272000</v>
      </c>
      <c r="H218" s="72">
        <f t="shared" si="3"/>
        <v>15272000</v>
      </c>
      <c r="I218" s="19" t="s">
        <v>905</v>
      </c>
      <c r="J218" s="19" t="s">
        <v>905</v>
      </c>
      <c r="K218" s="20" t="s">
        <v>39</v>
      </c>
      <c r="N218" s="10"/>
    </row>
    <row r="219" spans="1:14" ht="131.25">
      <c r="A219" s="20">
        <v>80161500</v>
      </c>
      <c r="B219" s="18" t="s">
        <v>153</v>
      </c>
      <c r="C219" s="28">
        <v>42064</v>
      </c>
      <c r="D219" s="26">
        <v>8</v>
      </c>
      <c r="E219" s="9" t="s">
        <v>37</v>
      </c>
      <c r="F219" s="20" t="s">
        <v>66</v>
      </c>
      <c r="G219" s="71">
        <v>15272000</v>
      </c>
      <c r="H219" s="72">
        <f t="shared" si="3"/>
        <v>15272000</v>
      </c>
      <c r="I219" s="19" t="s">
        <v>905</v>
      </c>
      <c r="J219" s="19" t="s">
        <v>905</v>
      </c>
      <c r="K219" s="20" t="s">
        <v>39</v>
      </c>
      <c r="N219" s="10"/>
    </row>
    <row r="220" spans="1:14" ht="131.25">
      <c r="A220" s="19">
        <v>80101505</v>
      </c>
      <c r="B220" s="18" t="s">
        <v>170</v>
      </c>
      <c r="C220" s="28">
        <v>42064</v>
      </c>
      <c r="D220" s="26">
        <v>8</v>
      </c>
      <c r="E220" s="9" t="s">
        <v>37</v>
      </c>
      <c r="F220" s="20" t="s">
        <v>66</v>
      </c>
      <c r="G220" s="71">
        <v>28776000</v>
      </c>
      <c r="H220" s="72">
        <f t="shared" si="3"/>
        <v>28776000</v>
      </c>
      <c r="I220" s="19" t="s">
        <v>905</v>
      </c>
      <c r="J220" s="19" t="s">
        <v>905</v>
      </c>
      <c r="K220" s="20" t="s">
        <v>39</v>
      </c>
      <c r="N220" s="10"/>
    </row>
    <row r="221" spans="1:14" ht="131.25">
      <c r="A221" s="19">
        <v>80101505</v>
      </c>
      <c r="B221" s="18" t="s">
        <v>158</v>
      </c>
      <c r="C221" s="28">
        <v>42064</v>
      </c>
      <c r="D221" s="26">
        <v>8</v>
      </c>
      <c r="E221" s="9" t="s">
        <v>37</v>
      </c>
      <c r="F221" s="20" t="s">
        <v>66</v>
      </c>
      <c r="G221" s="71">
        <v>44320000</v>
      </c>
      <c r="H221" s="72">
        <f t="shared" si="3"/>
        <v>44320000</v>
      </c>
      <c r="I221" s="19" t="s">
        <v>905</v>
      </c>
      <c r="J221" s="19" t="s">
        <v>905</v>
      </c>
      <c r="K221" s="20" t="s">
        <v>39</v>
      </c>
      <c r="N221" s="10"/>
    </row>
    <row r="222" spans="1:14" ht="131.25">
      <c r="A222" s="19">
        <v>80101505</v>
      </c>
      <c r="B222" s="18" t="s">
        <v>170</v>
      </c>
      <c r="C222" s="28">
        <v>42064</v>
      </c>
      <c r="D222" s="26">
        <v>8</v>
      </c>
      <c r="E222" s="9" t="s">
        <v>37</v>
      </c>
      <c r="F222" s="20" t="s">
        <v>66</v>
      </c>
      <c r="G222" s="71">
        <v>28776000</v>
      </c>
      <c r="H222" s="72">
        <f t="shared" si="3"/>
        <v>28776000</v>
      </c>
      <c r="I222" s="19" t="s">
        <v>905</v>
      </c>
      <c r="J222" s="19" t="s">
        <v>905</v>
      </c>
      <c r="K222" s="20" t="s">
        <v>39</v>
      </c>
      <c r="N222" s="10"/>
    </row>
    <row r="223" spans="1:14" ht="131.25">
      <c r="A223" s="19">
        <v>80101505</v>
      </c>
      <c r="B223" s="18" t="s">
        <v>170</v>
      </c>
      <c r="C223" s="28">
        <v>42064</v>
      </c>
      <c r="D223" s="26">
        <v>8</v>
      </c>
      <c r="E223" s="9" t="s">
        <v>37</v>
      </c>
      <c r="F223" s="20" t="s">
        <v>66</v>
      </c>
      <c r="G223" s="71">
        <v>28776000</v>
      </c>
      <c r="H223" s="72">
        <f t="shared" si="3"/>
        <v>28776000</v>
      </c>
      <c r="I223" s="19" t="s">
        <v>905</v>
      </c>
      <c r="J223" s="19" t="s">
        <v>905</v>
      </c>
      <c r="K223" s="20" t="s">
        <v>39</v>
      </c>
      <c r="N223" s="10"/>
    </row>
    <row r="224" spans="1:14" ht="131.25">
      <c r="A224" s="19">
        <v>80101505</v>
      </c>
      <c r="B224" s="18" t="s">
        <v>170</v>
      </c>
      <c r="C224" s="28">
        <v>42064</v>
      </c>
      <c r="D224" s="26">
        <v>8</v>
      </c>
      <c r="E224" s="9" t="s">
        <v>37</v>
      </c>
      <c r="F224" s="20" t="s">
        <v>66</v>
      </c>
      <c r="G224" s="71">
        <v>28776000</v>
      </c>
      <c r="H224" s="72">
        <f t="shared" si="3"/>
        <v>28776000</v>
      </c>
      <c r="I224" s="19" t="s">
        <v>905</v>
      </c>
      <c r="J224" s="19" t="s">
        <v>905</v>
      </c>
      <c r="K224" s="20" t="s">
        <v>39</v>
      </c>
      <c r="N224" s="10"/>
    </row>
    <row r="225" spans="1:14" ht="131.25">
      <c r="A225" s="19">
        <v>80101505</v>
      </c>
      <c r="B225" s="18" t="s">
        <v>170</v>
      </c>
      <c r="C225" s="28">
        <v>42064</v>
      </c>
      <c r="D225" s="26">
        <v>8</v>
      </c>
      <c r="E225" s="9" t="s">
        <v>37</v>
      </c>
      <c r="F225" s="20" t="s">
        <v>66</v>
      </c>
      <c r="G225" s="71">
        <v>28776000</v>
      </c>
      <c r="H225" s="72">
        <f t="shared" si="3"/>
        <v>28776000</v>
      </c>
      <c r="I225" s="19" t="s">
        <v>905</v>
      </c>
      <c r="J225" s="19" t="s">
        <v>905</v>
      </c>
      <c r="K225" s="20" t="s">
        <v>39</v>
      </c>
      <c r="N225" s="10"/>
    </row>
    <row r="226" spans="1:14" ht="131.25">
      <c r="A226" s="19">
        <v>80101505</v>
      </c>
      <c r="B226" s="18" t="s">
        <v>148</v>
      </c>
      <c r="C226" s="28">
        <v>42064</v>
      </c>
      <c r="D226" s="26">
        <v>8</v>
      </c>
      <c r="E226" s="9" t="s">
        <v>37</v>
      </c>
      <c r="F226" s="20" t="s">
        <v>66</v>
      </c>
      <c r="G226" s="71">
        <v>44320000</v>
      </c>
      <c r="H226" s="72">
        <f t="shared" si="3"/>
        <v>44320000</v>
      </c>
      <c r="I226" s="19" t="s">
        <v>905</v>
      </c>
      <c r="J226" s="19" t="s">
        <v>905</v>
      </c>
      <c r="K226" s="20" t="s">
        <v>39</v>
      </c>
      <c r="N226" s="10"/>
    </row>
    <row r="227" spans="1:14" ht="131.25">
      <c r="A227" s="19">
        <v>80101505</v>
      </c>
      <c r="B227" s="18" t="s">
        <v>149</v>
      </c>
      <c r="C227" s="28">
        <v>42064</v>
      </c>
      <c r="D227" s="26">
        <v>10</v>
      </c>
      <c r="E227" s="9" t="s">
        <v>37</v>
      </c>
      <c r="F227" s="20" t="s">
        <v>66</v>
      </c>
      <c r="G227" s="71">
        <v>55400000</v>
      </c>
      <c r="H227" s="72">
        <f t="shared" si="3"/>
        <v>55400000</v>
      </c>
      <c r="I227" s="19" t="s">
        <v>905</v>
      </c>
      <c r="J227" s="19" t="s">
        <v>905</v>
      </c>
      <c r="K227" s="20" t="s">
        <v>39</v>
      </c>
      <c r="N227" s="10"/>
    </row>
    <row r="228" spans="1:14" ht="131.25">
      <c r="A228" s="19">
        <v>80101505</v>
      </c>
      <c r="B228" s="18" t="s">
        <v>149</v>
      </c>
      <c r="C228" s="28">
        <v>42064</v>
      </c>
      <c r="D228" s="26">
        <v>10</v>
      </c>
      <c r="E228" s="9" t="s">
        <v>37</v>
      </c>
      <c r="F228" s="20" t="s">
        <v>66</v>
      </c>
      <c r="G228" s="71">
        <v>55400000</v>
      </c>
      <c r="H228" s="72">
        <f t="shared" si="3"/>
        <v>55400000</v>
      </c>
      <c r="I228" s="19" t="s">
        <v>905</v>
      </c>
      <c r="J228" s="19" t="s">
        <v>905</v>
      </c>
      <c r="K228" s="20" t="s">
        <v>39</v>
      </c>
      <c r="N228" s="10"/>
    </row>
    <row r="229" spans="1:14" ht="131.25">
      <c r="A229" s="19">
        <v>80101505</v>
      </c>
      <c r="B229" s="18" t="s">
        <v>149</v>
      </c>
      <c r="C229" s="28">
        <v>42064</v>
      </c>
      <c r="D229" s="26">
        <v>12</v>
      </c>
      <c r="E229" s="9" t="s">
        <v>37</v>
      </c>
      <c r="F229" s="20" t="s">
        <v>66</v>
      </c>
      <c r="G229" s="71">
        <v>66480000</v>
      </c>
      <c r="H229" s="72">
        <f t="shared" si="3"/>
        <v>66480000</v>
      </c>
      <c r="I229" s="19" t="s">
        <v>905</v>
      </c>
      <c r="J229" s="19" t="s">
        <v>905</v>
      </c>
      <c r="K229" s="20" t="s">
        <v>39</v>
      </c>
      <c r="N229" s="10"/>
    </row>
    <row r="230" spans="1:14" ht="131.25">
      <c r="A230" s="19">
        <v>80101505</v>
      </c>
      <c r="B230" s="18" t="s">
        <v>149</v>
      </c>
      <c r="C230" s="28">
        <v>42064</v>
      </c>
      <c r="D230" s="26">
        <v>8</v>
      </c>
      <c r="E230" s="9" t="s">
        <v>37</v>
      </c>
      <c r="F230" s="20" t="s">
        <v>66</v>
      </c>
      <c r="G230" s="71">
        <v>44320000</v>
      </c>
      <c r="H230" s="72">
        <f t="shared" si="3"/>
        <v>44320000</v>
      </c>
      <c r="I230" s="19" t="s">
        <v>905</v>
      </c>
      <c r="J230" s="19" t="s">
        <v>905</v>
      </c>
      <c r="K230" s="20" t="s">
        <v>39</v>
      </c>
      <c r="N230" s="10"/>
    </row>
    <row r="231" spans="1:14" ht="131.25">
      <c r="A231" s="19">
        <v>80101505</v>
      </c>
      <c r="B231" s="18" t="s">
        <v>149</v>
      </c>
      <c r="C231" s="28">
        <v>42064</v>
      </c>
      <c r="D231" s="26">
        <v>10</v>
      </c>
      <c r="E231" s="9" t="s">
        <v>37</v>
      </c>
      <c r="F231" s="20" t="s">
        <v>66</v>
      </c>
      <c r="G231" s="71">
        <v>55400000</v>
      </c>
      <c r="H231" s="72">
        <f t="shared" si="3"/>
        <v>55400000</v>
      </c>
      <c r="I231" s="19" t="s">
        <v>905</v>
      </c>
      <c r="J231" s="19" t="s">
        <v>905</v>
      </c>
      <c r="K231" s="20" t="s">
        <v>39</v>
      </c>
      <c r="N231" s="10"/>
    </row>
    <row r="232" spans="1:14" ht="131.25">
      <c r="A232" s="19">
        <v>80101505</v>
      </c>
      <c r="B232" s="18" t="s">
        <v>149</v>
      </c>
      <c r="C232" s="28">
        <v>42064</v>
      </c>
      <c r="D232" s="26">
        <v>8</v>
      </c>
      <c r="E232" s="9" t="s">
        <v>37</v>
      </c>
      <c r="F232" s="20" t="s">
        <v>66</v>
      </c>
      <c r="G232" s="71">
        <v>44320000</v>
      </c>
      <c r="H232" s="72">
        <f t="shared" si="3"/>
        <v>44320000</v>
      </c>
      <c r="I232" s="19" t="s">
        <v>905</v>
      </c>
      <c r="J232" s="19" t="s">
        <v>905</v>
      </c>
      <c r="K232" s="20" t="s">
        <v>39</v>
      </c>
      <c r="N232" s="10"/>
    </row>
    <row r="233" spans="1:14" ht="131.25">
      <c r="A233" s="19">
        <v>80101505</v>
      </c>
      <c r="B233" s="18" t="s">
        <v>149</v>
      </c>
      <c r="C233" s="28">
        <v>42064</v>
      </c>
      <c r="D233" s="26">
        <v>8</v>
      </c>
      <c r="E233" s="9" t="s">
        <v>37</v>
      </c>
      <c r="F233" s="20" t="s">
        <v>66</v>
      </c>
      <c r="G233" s="71">
        <v>44320000</v>
      </c>
      <c r="H233" s="72">
        <f t="shared" si="3"/>
        <v>44320000</v>
      </c>
      <c r="I233" s="19" t="s">
        <v>905</v>
      </c>
      <c r="J233" s="19" t="s">
        <v>905</v>
      </c>
      <c r="K233" s="20" t="s">
        <v>39</v>
      </c>
      <c r="N233" s="10"/>
    </row>
    <row r="234" spans="1:14" ht="131.25">
      <c r="A234" s="19">
        <v>80101505</v>
      </c>
      <c r="B234" s="18" t="s">
        <v>149</v>
      </c>
      <c r="C234" s="28">
        <v>42064</v>
      </c>
      <c r="D234" s="26">
        <v>8</v>
      </c>
      <c r="E234" s="9" t="s">
        <v>37</v>
      </c>
      <c r="F234" s="20" t="s">
        <v>66</v>
      </c>
      <c r="G234" s="71">
        <v>44320000</v>
      </c>
      <c r="H234" s="72">
        <f t="shared" si="3"/>
        <v>44320000</v>
      </c>
      <c r="I234" s="19" t="s">
        <v>905</v>
      </c>
      <c r="J234" s="19" t="s">
        <v>905</v>
      </c>
      <c r="K234" s="20" t="s">
        <v>39</v>
      </c>
      <c r="N234" s="10"/>
    </row>
    <row r="235" spans="1:14" ht="131.25">
      <c r="A235" s="19">
        <v>80101505</v>
      </c>
      <c r="B235" s="18" t="s">
        <v>149</v>
      </c>
      <c r="C235" s="28">
        <v>42064</v>
      </c>
      <c r="D235" s="26">
        <v>8</v>
      </c>
      <c r="E235" s="9" t="s">
        <v>37</v>
      </c>
      <c r="F235" s="20" t="s">
        <v>66</v>
      </c>
      <c r="G235" s="71">
        <v>44320000</v>
      </c>
      <c r="H235" s="72">
        <f t="shared" si="3"/>
        <v>44320000</v>
      </c>
      <c r="I235" s="19" t="s">
        <v>905</v>
      </c>
      <c r="J235" s="19" t="s">
        <v>905</v>
      </c>
      <c r="K235" s="20" t="s">
        <v>39</v>
      </c>
      <c r="N235" s="10"/>
    </row>
    <row r="236" spans="1:14" ht="131.25">
      <c r="A236" s="19">
        <v>80101505</v>
      </c>
      <c r="B236" s="18" t="s">
        <v>149</v>
      </c>
      <c r="C236" s="28">
        <v>42064</v>
      </c>
      <c r="D236" s="26">
        <v>8</v>
      </c>
      <c r="E236" s="9" t="s">
        <v>37</v>
      </c>
      <c r="F236" s="20" t="s">
        <v>66</v>
      </c>
      <c r="G236" s="71">
        <v>44320000</v>
      </c>
      <c r="H236" s="72">
        <f t="shared" si="3"/>
        <v>44320000</v>
      </c>
      <c r="I236" s="19" t="s">
        <v>905</v>
      </c>
      <c r="J236" s="19" t="s">
        <v>905</v>
      </c>
      <c r="K236" s="20" t="s">
        <v>39</v>
      </c>
      <c r="N236" s="10"/>
    </row>
    <row r="237" spans="1:14" ht="131.25">
      <c r="A237" s="19">
        <v>80101505</v>
      </c>
      <c r="B237" s="18" t="s">
        <v>130</v>
      </c>
      <c r="C237" s="28">
        <v>42064</v>
      </c>
      <c r="D237" s="26">
        <v>8</v>
      </c>
      <c r="E237" s="9" t="s">
        <v>37</v>
      </c>
      <c r="F237" s="20" t="s">
        <v>66</v>
      </c>
      <c r="G237" s="71">
        <v>44320000</v>
      </c>
      <c r="H237" s="72">
        <f aca="true" t="shared" si="4" ref="H237:H317">+G237</f>
        <v>44320000</v>
      </c>
      <c r="I237" s="19" t="s">
        <v>905</v>
      </c>
      <c r="J237" s="19" t="s">
        <v>905</v>
      </c>
      <c r="K237" s="20" t="s">
        <v>39</v>
      </c>
      <c r="N237" s="10"/>
    </row>
    <row r="238" spans="1:14" ht="131.25">
      <c r="A238" s="20">
        <v>80161500</v>
      </c>
      <c r="B238" s="18" t="s">
        <v>171</v>
      </c>
      <c r="C238" s="28">
        <v>42064</v>
      </c>
      <c r="D238" s="26">
        <v>8</v>
      </c>
      <c r="E238" s="9" t="s">
        <v>37</v>
      </c>
      <c r="F238" s="20" t="s">
        <v>66</v>
      </c>
      <c r="G238" s="71">
        <v>15272000</v>
      </c>
      <c r="H238" s="72">
        <f t="shared" si="4"/>
        <v>15272000</v>
      </c>
      <c r="I238" s="19" t="s">
        <v>905</v>
      </c>
      <c r="J238" s="19" t="s">
        <v>905</v>
      </c>
      <c r="K238" s="20" t="s">
        <v>39</v>
      </c>
      <c r="N238" s="10"/>
    </row>
    <row r="239" spans="1:14" ht="131.25">
      <c r="A239" s="19">
        <v>80101505</v>
      </c>
      <c r="B239" s="18" t="s">
        <v>172</v>
      </c>
      <c r="C239" s="28">
        <v>42064</v>
      </c>
      <c r="D239" s="26">
        <v>10</v>
      </c>
      <c r="E239" s="9" t="s">
        <v>37</v>
      </c>
      <c r="F239" s="20" t="s">
        <v>66</v>
      </c>
      <c r="G239" s="71">
        <v>55400000</v>
      </c>
      <c r="H239" s="72">
        <f t="shared" si="4"/>
        <v>55400000</v>
      </c>
      <c r="I239" s="19" t="s">
        <v>905</v>
      </c>
      <c r="J239" s="19" t="s">
        <v>905</v>
      </c>
      <c r="K239" s="20" t="s">
        <v>39</v>
      </c>
      <c r="N239" s="10"/>
    </row>
    <row r="240" spans="1:14" ht="131.25">
      <c r="A240" s="19">
        <v>80101505</v>
      </c>
      <c r="B240" s="18" t="s">
        <v>173</v>
      </c>
      <c r="C240" s="28">
        <v>42064</v>
      </c>
      <c r="D240" s="26">
        <v>10</v>
      </c>
      <c r="E240" s="9" t="s">
        <v>37</v>
      </c>
      <c r="F240" s="20" t="s">
        <v>66</v>
      </c>
      <c r="G240" s="71">
        <v>35970000</v>
      </c>
      <c r="H240" s="72">
        <f t="shared" si="4"/>
        <v>35970000</v>
      </c>
      <c r="I240" s="19" t="s">
        <v>905</v>
      </c>
      <c r="J240" s="19" t="s">
        <v>905</v>
      </c>
      <c r="K240" s="20" t="s">
        <v>39</v>
      </c>
      <c r="N240" s="10"/>
    </row>
    <row r="241" spans="1:14" ht="131.25">
      <c r="A241" s="19">
        <v>80101505</v>
      </c>
      <c r="B241" s="18" t="s">
        <v>174</v>
      </c>
      <c r="C241" s="28">
        <v>42064</v>
      </c>
      <c r="D241" s="26">
        <v>10</v>
      </c>
      <c r="E241" s="9" t="s">
        <v>37</v>
      </c>
      <c r="F241" s="20" t="s">
        <v>66</v>
      </c>
      <c r="G241" s="71">
        <v>55400000</v>
      </c>
      <c r="H241" s="72">
        <f t="shared" si="4"/>
        <v>55400000</v>
      </c>
      <c r="I241" s="19" t="s">
        <v>905</v>
      </c>
      <c r="J241" s="19" t="s">
        <v>905</v>
      </c>
      <c r="K241" s="20" t="s">
        <v>39</v>
      </c>
      <c r="N241" s="10"/>
    </row>
    <row r="242" spans="1:14" ht="131.25">
      <c r="A242" s="19">
        <v>80101505</v>
      </c>
      <c r="B242" s="18" t="s">
        <v>172</v>
      </c>
      <c r="C242" s="28">
        <v>42064</v>
      </c>
      <c r="D242" s="26">
        <v>8</v>
      </c>
      <c r="E242" s="9" t="s">
        <v>37</v>
      </c>
      <c r="F242" s="20" t="s">
        <v>66</v>
      </c>
      <c r="G242" s="71">
        <v>44320000</v>
      </c>
      <c r="H242" s="72">
        <f>+G242</f>
        <v>44320000</v>
      </c>
      <c r="I242" s="19" t="s">
        <v>905</v>
      </c>
      <c r="J242" s="19" t="s">
        <v>905</v>
      </c>
      <c r="K242" s="20" t="s">
        <v>39</v>
      </c>
      <c r="N242" s="10"/>
    </row>
    <row r="243" spans="1:14" ht="131.25">
      <c r="A243" s="19">
        <v>80101505</v>
      </c>
      <c r="B243" s="18" t="s">
        <v>172</v>
      </c>
      <c r="C243" s="28">
        <v>42064</v>
      </c>
      <c r="D243" s="26">
        <v>8</v>
      </c>
      <c r="E243" s="9" t="s">
        <v>37</v>
      </c>
      <c r="F243" s="20" t="s">
        <v>66</v>
      </c>
      <c r="G243" s="71">
        <v>44320000</v>
      </c>
      <c r="H243" s="72">
        <f>+G243</f>
        <v>44320000</v>
      </c>
      <c r="I243" s="19" t="s">
        <v>905</v>
      </c>
      <c r="J243" s="19" t="s">
        <v>905</v>
      </c>
      <c r="K243" s="20" t="s">
        <v>39</v>
      </c>
      <c r="N243" s="10"/>
    </row>
    <row r="244" spans="1:14" ht="131.25">
      <c r="A244" s="19">
        <v>80101505</v>
      </c>
      <c r="B244" s="18" t="s">
        <v>172</v>
      </c>
      <c r="C244" s="28">
        <v>42064</v>
      </c>
      <c r="D244" s="26">
        <v>10</v>
      </c>
      <c r="E244" s="9" t="s">
        <v>37</v>
      </c>
      <c r="F244" s="20" t="s">
        <v>66</v>
      </c>
      <c r="G244" s="71">
        <v>55400000</v>
      </c>
      <c r="H244" s="72">
        <f t="shared" si="4"/>
        <v>55400000</v>
      </c>
      <c r="I244" s="19" t="s">
        <v>905</v>
      </c>
      <c r="J244" s="19" t="s">
        <v>905</v>
      </c>
      <c r="K244" s="20" t="s">
        <v>39</v>
      </c>
      <c r="N244" s="10"/>
    </row>
    <row r="245" spans="1:14" ht="131.25">
      <c r="A245" s="19">
        <v>80101505</v>
      </c>
      <c r="B245" s="18" t="s">
        <v>172</v>
      </c>
      <c r="C245" s="28">
        <v>42064</v>
      </c>
      <c r="D245" s="26">
        <v>10</v>
      </c>
      <c r="E245" s="9" t="s">
        <v>37</v>
      </c>
      <c r="F245" s="20" t="s">
        <v>66</v>
      </c>
      <c r="G245" s="71">
        <v>55400000</v>
      </c>
      <c r="H245" s="72">
        <f t="shared" si="4"/>
        <v>55400000</v>
      </c>
      <c r="I245" s="19" t="s">
        <v>905</v>
      </c>
      <c r="J245" s="19" t="s">
        <v>905</v>
      </c>
      <c r="K245" s="20" t="s">
        <v>39</v>
      </c>
      <c r="N245" s="10"/>
    </row>
    <row r="246" spans="1:14" ht="131.25">
      <c r="A246" s="19">
        <v>80101505</v>
      </c>
      <c r="B246" s="18" t="s">
        <v>175</v>
      </c>
      <c r="C246" s="28">
        <v>42064</v>
      </c>
      <c r="D246" s="26">
        <v>10</v>
      </c>
      <c r="E246" s="9" t="s">
        <v>37</v>
      </c>
      <c r="F246" s="20" t="s">
        <v>66</v>
      </c>
      <c r="G246" s="71">
        <v>35970000</v>
      </c>
      <c r="H246" s="72">
        <f t="shared" si="4"/>
        <v>35970000</v>
      </c>
      <c r="I246" s="19" t="s">
        <v>905</v>
      </c>
      <c r="J246" s="19" t="s">
        <v>905</v>
      </c>
      <c r="K246" s="20" t="s">
        <v>39</v>
      </c>
      <c r="N246" s="10"/>
    </row>
    <row r="247" spans="1:14" ht="131.25">
      <c r="A247" s="19">
        <v>80101505</v>
      </c>
      <c r="B247" s="18" t="s">
        <v>172</v>
      </c>
      <c r="C247" s="28">
        <v>42064</v>
      </c>
      <c r="D247" s="26">
        <v>8</v>
      </c>
      <c r="E247" s="9" t="s">
        <v>37</v>
      </c>
      <c r="F247" s="20" t="s">
        <v>66</v>
      </c>
      <c r="G247" s="71">
        <v>44320000</v>
      </c>
      <c r="H247" s="72">
        <f>+G247</f>
        <v>44320000</v>
      </c>
      <c r="I247" s="19" t="s">
        <v>905</v>
      </c>
      <c r="J247" s="19" t="s">
        <v>905</v>
      </c>
      <c r="K247" s="20" t="s">
        <v>39</v>
      </c>
      <c r="N247" s="10"/>
    </row>
    <row r="248" spans="1:14" ht="131.25">
      <c r="A248" s="19">
        <v>80101505</v>
      </c>
      <c r="B248" s="18" t="s">
        <v>176</v>
      </c>
      <c r="C248" s="28">
        <v>42064</v>
      </c>
      <c r="D248" s="26">
        <v>10</v>
      </c>
      <c r="E248" s="9" t="s">
        <v>37</v>
      </c>
      <c r="F248" s="20" t="s">
        <v>66</v>
      </c>
      <c r="G248" s="71">
        <v>55400000</v>
      </c>
      <c r="H248" s="72">
        <f t="shared" si="4"/>
        <v>55400000</v>
      </c>
      <c r="I248" s="19" t="s">
        <v>905</v>
      </c>
      <c r="J248" s="19" t="s">
        <v>905</v>
      </c>
      <c r="K248" s="20" t="s">
        <v>39</v>
      </c>
      <c r="N248" s="10"/>
    </row>
    <row r="249" spans="1:14" ht="131.25">
      <c r="A249" s="19">
        <v>80101505</v>
      </c>
      <c r="B249" s="18" t="s">
        <v>175</v>
      </c>
      <c r="C249" s="28">
        <v>42064</v>
      </c>
      <c r="D249" s="26">
        <v>10</v>
      </c>
      <c r="E249" s="9" t="s">
        <v>37</v>
      </c>
      <c r="F249" s="20" t="s">
        <v>66</v>
      </c>
      <c r="G249" s="71">
        <v>35970000</v>
      </c>
      <c r="H249" s="72">
        <f t="shared" si="4"/>
        <v>35970000</v>
      </c>
      <c r="I249" s="19" t="s">
        <v>905</v>
      </c>
      <c r="J249" s="19" t="s">
        <v>905</v>
      </c>
      <c r="K249" s="20" t="s">
        <v>39</v>
      </c>
      <c r="N249" s="10"/>
    </row>
    <row r="250" spans="1:14" ht="131.25">
      <c r="A250" s="19">
        <v>80101505</v>
      </c>
      <c r="B250" s="18" t="s">
        <v>176</v>
      </c>
      <c r="C250" s="28">
        <v>42064</v>
      </c>
      <c r="D250" s="26">
        <v>10</v>
      </c>
      <c r="E250" s="9" t="s">
        <v>37</v>
      </c>
      <c r="F250" s="20" t="s">
        <v>66</v>
      </c>
      <c r="G250" s="71">
        <v>55400000</v>
      </c>
      <c r="H250" s="72">
        <f t="shared" si="4"/>
        <v>55400000</v>
      </c>
      <c r="I250" s="19" t="s">
        <v>905</v>
      </c>
      <c r="J250" s="19" t="s">
        <v>905</v>
      </c>
      <c r="K250" s="20" t="s">
        <v>39</v>
      </c>
      <c r="N250" s="10"/>
    </row>
    <row r="251" spans="1:14" ht="131.25">
      <c r="A251" s="19">
        <v>80101505</v>
      </c>
      <c r="B251" s="18" t="s">
        <v>176</v>
      </c>
      <c r="C251" s="28">
        <v>42064</v>
      </c>
      <c r="D251" s="26">
        <v>10</v>
      </c>
      <c r="E251" s="9" t="s">
        <v>37</v>
      </c>
      <c r="F251" s="20" t="s">
        <v>66</v>
      </c>
      <c r="G251" s="71">
        <v>55400000</v>
      </c>
      <c r="H251" s="72">
        <f t="shared" si="4"/>
        <v>55400000</v>
      </c>
      <c r="I251" s="19" t="s">
        <v>905</v>
      </c>
      <c r="J251" s="19" t="s">
        <v>905</v>
      </c>
      <c r="K251" s="20" t="s">
        <v>39</v>
      </c>
      <c r="N251" s="10"/>
    </row>
    <row r="252" spans="1:14" ht="131.25">
      <c r="A252" s="19">
        <v>80101505</v>
      </c>
      <c r="B252" s="18" t="s">
        <v>176</v>
      </c>
      <c r="C252" s="28">
        <v>42064</v>
      </c>
      <c r="D252" s="26">
        <v>10</v>
      </c>
      <c r="E252" s="9" t="s">
        <v>37</v>
      </c>
      <c r="F252" s="20" t="s">
        <v>66</v>
      </c>
      <c r="G252" s="71">
        <v>55400000</v>
      </c>
      <c r="H252" s="72">
        <f t="shared" si="4"/>
        <v>55400000</v>
      </c>
      <c r="I252" s="19" t="s">
        <v>905</v>
      </c>
      <c r="J252" s="19" t="s">
        <v>905</v>
      </c>
      <c r="K252" s="20" t="s">
        <v>39</v>
      </c>
      <c r="N252" s="10"/>
    </row>
    <row r="253" spans="1:14" ht="131.25">
      <c r="A253" s="19">
        <v>80101505</v>
      </c>
      <c r="B253" s="18" t="s">
        <v>147</v>
      </c>
      <c r="C253" s="28">
        <v>42064</v>
      </c>
      <c r="D253" s="26">
        <v>3</v>
      </c>
      <c r="E253" s="9" t="s">
        <v>37</v>
      </c>
      <c r="F253" s="20" t="s">
        <v>66</v>
      </c>
      <c r="G253" s="71">
        <v>13962000</v>
      </c>
      <c r="H253" s="72">
        <f t="shared" si="4"/>
        <v>13962000</v>
      </c>
      <c r="I253" s="19" t="s">
        <v>905</v>
      </c>
      <c r="J253" s="19" t="s">
        <v>905</v>
      </c>
      <c r="K253" s="20" t="s">
        <v>39</v>
      </c>
      <c r="N253" s="10"/>
    </row>
    <row r="254" spans="1:14" ht="131.25">
      <c r="A254" s="19">
        <v>80101505</v>
      </c>
      <c r="B254" s="18" t="s">
        <v>147</v>
      </c>
      <c r="C254" s="28">
        <v>42064</v>
      </c>
      <c r="D254" s="26">
        <v>3</v>
      </c>
      <c r="E254" s="9" t="s">
        <v>37</v>
      </c>
      <c r="F254" s="20" t="s">
        <v>66</v>
      </c>
      <c r="G254" s="71">
        <v>16620000</v>
      </c>
      <c r="H254" s="72">
        <f t="shared" si="4"/>
        <v>16620000</v>
      </c>
      <c r="I254" s="19" t="s">
        <v>905</v>
      </c>
      <c r="J254" s="19" t="s">
        <v>905</v>
      </c>
      <c r="K254" s="20" t="s">
        <v>39</v>
      </c>
      <c r="N254" s="10"/>
    </row>
    <row r="255" spans="1:14" ht="131.25">
      <c r="A255" s="19">
        <v>80101505</v>
      </c>
      <c r="B255" s="18" t="s">
        <v>147</v>
      </c>
      <c r="C255" s="28">
        <v>42064</v>
      </c>
      <c r="D255" s="26">
        <v>3</v>
      </c>
      <c r="E255" s="9" t="s">
        <v>37</v>
      </c>
      <c r="F255" s="20" t="s">
        <v>66</v>
      </c>
      <c r="G255" s="71">
        <v>16620000</v>
      </c>
      <c r="H255" s="72">
        <f t="shared" si="4"/>
        <v>16620000</v>
      </c>
      <c r="I255" s="19" t="s">
        <v>905</v>
      </c>
      <c r="J255" s="19" t="s">
        <v>905</v>
      </c>
      <c r="K255" s="20" t="s">
        <v>39</v>
      </c>
      <c r="N255" s="10"/>
    </row>
    <row r="256" spans="1:14" ht="131.25">
      <c r="A256" s="19">
        <v>80101505</v>
      </c>
      <c r="B256" s="18" t="s">
        <v>147</v>
      </c>
      <c r="C256" s="28">
        <v>42064</v>
      </c>
      <c r="D256" s="26">
        <v>3</v>
      </c>
      <c r="E256" s="9" t="s">
        <v>37</v>
      </c>
      <c r="F256" s="20" t="s">
        <v>66</v>
      </c>
      <c r="G256" s="71">
        <v>16620000</v>
      </c>
      <c r="H256" s="72">
        <f t="shared" si="4"/>
        <v>16620000</v>
      </c>
      <c r="I256" s="19" t="s">
        <v>905</v>
      </c>
      <c r="J256" s="19" t="s">
        <v>905</v>
      </c>
      <c r="K256" s="20" t="s">
        <v>39</v>
      </c>
      <c r="N256" s="10"/>
    </row>
    <row r="257" spans="1:14" ht="131.25">
      <c r="A257" s="19">
        <v>80101505</v>
      </c>
      <c r="B257" s="18" t="s">
        <v>147</v>
      </c>
      <c r="C257" s="28">
        <v>42064</v>
      </c>
      <c r="D257" s="26">
        <v>3</v>
      </c>
      <c r="E257" s="9" t="s">
        <v>37</v>
      </c>
      <c r="F257" s="20" t="s">
        <v>66</v>
      </c>
      <c r="G257" s="71">
        <v>13962000</v>
      </c>
      <c r="H257" s="72">
        <f t="shared" si="4"/>
        <v>13962000</v>
      </c>
      <c r="I257" s="19" t="s">
        <v>905</v>
      </c>
      <c r="J257" s="19" t="s">
        <v>905</v>
      </c>
      <c r="K257" s="20" t="s">
        <v>39</v>
      </c>
      <c r="N257" s="10"/>
    </row>
    <row r="258" spans="1:14" ht="131.25">
      <c r="A258" s="19">
        <v>80101505</v>
      </c>
      <c r="B258" s="18" t="s">
        <v>147</v>
      </c>
      <c r="C258" s="28">
        <v>42064</v>
      </c>
      <c r="D258" s="26">
        <v>3</v>
      </c>
      <c r="E258" s="9" t="s">
        <v>37</v>
      </c>
      <c r="F258" s="20" t="s">
        <v>66</v>
      </c>
      <c r="G258" s="71">
        <v>13962000</v>
      </c>
      <c r="H258" s="72">
        <f t="shared" si="4"/>
        <v>13962000</v>
      </c>
      <c r="I258" s="19" t="s">
        <v>905</v>
      </c>
      <c r="J258" s="19" t="s">
        <v>905</v>
      </c>
      <c r="K258" s="20" t="s">
        <v>39</v>
      </c>
      <c r="N258" s="10"/>
    </row>
    <row r="259" spans="1:14" ht="131.25">
      <c r="A259" s="19">
        <v>80101505</v>
      </c>
      <c r="B259" s="18" t="s">
        <v>147</v>
      </c>
      <c r="C259" s="28">
        <v>42064</v>
      </c>
      <c r="D259" s="26">
        <v>3</v>
      </c>
      <c r="E259" s="9" t="s">
        <v>37</v>
      </c>
      <c r="F259" s="20" t="s">
        <v>66</v>
      </c>
      <c r="G259" s="71">
        <v>16620000</v>
      </c>
      <c r="H259" s="72">
        <f t="shared" si="4"/>
        <v>16620000</v>
      </c>
      <c r="I259" s="19" t="s">
        <v>905</v>
      </c>
      <c r="J259" s="19" t="s">
        <v>905</v>
      </c>
      <c r="K259" s="20" t="s">
        <v>39</v>
      </c>
      <c r="N259" s="10"/>
    </row>
    <row r="260" spans="1:14" ht="131.25">
      <c r="A260" s="19">
        <v>80101505</v>
      </c>
      <c r="B260" s="18" t="s">
        <v>147</v>
      </c>
      <c r="C260" s="28">
        <v>42064</v>
      </c>
      <c r="D260" s="26">
        <v>3</v>
      </c>
      <c r="E260" s="9" t="s">
        <v>37</v>
      </c>
      <c r="F260" s="20" t="s">
        <v>66</v>
      </c>
      <c r="G260" s="71">
        <v>16620000</v>
      </c>
      <c r="H260" s="72">
        <f t="shared" si="4"/>
        <v>16620000</v>
      </c>
      <c r="I260" s="19" t="s">
        <v>905</v>
      </c>
      <c r="J260" s="19" t="s">
        <v>905</v>
      </c>
      <c r="K260" s="20" t="s">
        <v>39</v>
      </c>
      <c r="N260" s="10"/>
    </row>
    <row r="261" spans="1:14" ht="131.25">
      <c r="A261" s="19">
        <v>80101505</v>
      </c>
      <c r="B261" s="18" t="s">
        <v>147</v>
      </c>
      <c r="C261" s="28">
        <v>42064</v>
      </c>
      <c r="D261" s="26">
        <v>3</v>
      </c>
      <c r="E261" s="9" t="s">
        <v>37</v>
      </c>
      <c r="F261" s="20" t="s">
        <v>66</v>
      </c>
      <c r="G261" s="71">
        <v>13962000</v>
      </c>
      <c r="H261" s="72">
        <f t="shared" si="4"/>
        <v>13962000</v>
      </c>
      <c r="I261" s="19" t="s">
        <v>905</v>
      </c>
      <c r="J261" s="19" t="s">
        <v>905</v>
      </c>
      <c r="K261" s="20" t="s">
        <v>39</v>
      </c>
      <c r="N261" s="10"/>
    </row>
    <row r="262" spans="1:14" ht="131.25">
      <c r="A262" s="19">
        <v>80101505</v>
      </c>
      <c r="B262" s="18" t="s">
        <v>147</v>
      </c>
      <c r="C262" s="28">
        <v>42064</v>
      </c>
      <c r="D262" s="26">
        <v>3</v>
      </c>
      <c r="E262" s="9" t="s">
        <v>37</v>
      </c>
      <c r="F262" s="20" t="s">
        <v>66</v>
      </c>
      <c r="G262" s="71">
        <v>13962000</v>
      </c>
      <c r="H262" s="72">
        <f t="shared" si="4"/>
        <v>13962000</v>
      </c>
      <c r="I262" s="19" t="s">
        <v>905</v>
      </c>
      <c r="J262" s="19" t="s">
        <v>905</v>
      </c>
      <c r="K262" s="20" t="s">
        <v>39</v>
      </c>
      <c r="N262" s="10"/>
    </row>
    <row r="263" spans="1:14" ht="131.25">
      <c r="A263" s="19">
        <v>80101505</v>
      </c>
      <c r="B263" s="18" t="s">
        <v>147</v>
      </c>
      <c r="C263" s="28">
        <v>42064</v>
      </c>
      <c r="D263" s="26">
        <v>3</v>
      </c>
      <c r="E263" s="9" t="s">
        <v>37</v>
      </c>
      <c r="F263" s="20" t="s">
        <v>66</v>
      </c>
      <c r="G263" s="71">
        <v>13962000</v>
      </c>
      <c r="H263" s="72">
        <f t="shared" si="4"/>
        <v>13962000</v>
      </c>
      <c r="I263" s="19" t="s">
        <v>905</v>
      </c>
      <c r="J263" s="19" t="s">
        <v>905</v>
      </c>
      <c r="K263" s="20" t="s">
        <v>39</v>
      </c>
      <c r="N263" s="10"/>
    </row>
    <row r="264" spans="1:14" ht="131.25">
      <c r="A264" s="19">
        <v>80101505</v>
      </c>
      <c r="B264" s="18" t="s">
        <v>147</v>
      </c>
      <c r="C264" s="28">
        <v>42064</v>
      </c>
      <c r="D264" s="26">
        <v>3</v>
      </c>
      <c r="E264" s="9" t="s">
        <v>37</v>
      </c>
      <c r="F264" s="20" t="s">
        <v>66</v>
      </c>
      <c r="G264" s="71">
        <v>13962000</v>
      </c>
      <c r="H264" s="72">
        <f t="shared" si="4"/>
        <v>13962000</v>
      </c>
      <c r="I264" s="19" t="s">
        <v>905</v>
      </c>
      <c r="J264" s="19" t="s">
        <v>905</v>
      </c>
      <c r="K264" s="20" t="s">
        <v>39</v>
      </c>
      <c r="N264" s="10"/>
    </row>
    <row r="265" spans="1:14" ht="131.25">
      <c r="A265" s="19">
        <v>80101505</v>
      </c>
      <c r="B265" s="18" t="s">
        <v>147</v>
      </c>
      <c r="C265" s="28">
        <v>42064</v>
      </c>
      <c r="D265" s="26">
        <v>3</v>
      </c>
      <c r="E265" s="9" t="s">
        <v>37</v>
      </c>
      <c r="F265" s="20" t="s">
        <v>66</v>
      </c>
      <c r="G265" s="71">
        <v>13962000</v>
      </c>
      <c r="H265" s="72">
        <f t="shared" si="4"/>
        <v>13962000</v>
      </c>
      <c r="I265" s="19" t="s">
        <v>905</v>
      </c>
      <c r="J265" s="19" t="s">
        <v>905</v>
      </c>
      <c r="K265" s="20" t="s">
        <v>39</v>
      </c>
      <c r="N265" s="10"/>
    </row>
    <row r="266" spans="1:14" ht="131.25">
      <c r="A266" s="19">
        <v>80101505</v>
      </c>
      <c r="B266" s="18" t="s">
        <v>142</v>
      </c>
      <c r="C266" s="28">
        <v>42064</v>
      </c>
      <c r="D266" s="26">
        <v>8</v>
      </c>
      <c r="E266" s="9" t="s">
        <v>37</v>
      </c>
      <c r="F266" s="20" t="s">
        <v>66</v>
      </c>
      <c r="G266" s="71">
        <v>60232000</v>
      </c>
      <c r="H266" s="72">
        <f t="shared" si="4"/>
        <v>60232000</v>
      </c>
      <c r="I266" s="19" t="s">
        <v>905</v>
      </c>
      <c r="J266" s="19" t="s">
        <v>905</v>
      </c>
      <c r="K266" s="20" t="s">
        <v>39</v>
      </c>
      <c r="N266" s="10"/>
    </row>
    <row r="267" spans="1:14" ht="131.25">
      <c r="A267" s="19">
        <v>80101505</v>
      </c>
      <c r="B267" s="18" t="s">
        <v>177</v>
      </c>
      <c r="C267" s="28">
        <v>42064</v>
      </c>
      <c r="D267" s="26">
        <v>8</v>
      </c>
      <c r="E267" s="9" t="s">
        <v>37</v>
      </c>
      <c r="F267" s="20" t="s">
        <v>66</v>
      </c>
      <c r="G267" s="71">
        <v>60232000</v>
      </c>
      <c r="H267" s="72">
        <f t="shared" si="4"/>
        <v>60232000</v>
      </c>
      <c r="I267" s="19" t="s">
        <v>905</v>
      </c>
      <c r="J267" s="19" t="s">
        <v>905</v>
      </c>
      <c r="K267" s="20" t="s">
        <v>39</v>
      </c>
      <c r="N267" s="10"/>
    </row>
    <row r="268" spans="1:14" ht="131.25">
      <c r="A268" s="19">
        <v>80101505</v>
      </c>
      <c r="B268" s="18" t="s">
        <v>172</v>
      </c>
      <c r="C268" s="28">
        <v>42064</v>
      </c>
      <c r="D268" s="26">
        <v>10</v>
      </c>
      <c r="E268" s="9" t="s">
        <v>37</v>
      </c>
      <c r="F268" s="20" t="s">
        <v>66</v>
      </c>
      <c r="G268" s="71">
        <v>55400000</v>
      </c>
      <c r="H268" s="72">
        <f t="shared" si="4"/>
        <v>55400000</v>
      </c>
      <c r="I268" s="19" t="s">
        <v>905</v>
      </c>
      <c r="J268" s="19" t="s">
        <v>905</v>
      </c>
      <c r="K268" s="20" t="s">
        <v>39</v>
      </c>
      <c r="N268" s="10"/>
    </row>
    <row r="269" spans="1:14" ht="131.25">
      <c r="A269" s="19">
        <v>80101505</v>
      </c>
      <c r="B269" s="18" t="s">
        <v>176</v>
      </c>
      <c r="C269" s="28">
        <v>42064</v>
      </c>
      <c r="D269" s="26">
        <v>12</v>
      </c>
      <c r="E269" s="9" t="s">
        <v>37</v>
      </c>
      <c r="F269" s="20" t="s">
        <v>66</v>
      </c>
      <c r="G269" s="71">
        <v>66480000</v>
      </c>
      <c r="H269" s="72">
        <f t="shared" si="4"/>
        <v>66480000</v>
      </c>
      <c r="I269" s="19" t="s">
        <v>905</v>
      </c>
      <c r="J269" s="19" t="s">
        <v>905</v>
      </c>
      <c r="K269" s="20" t="s">
        <v>39</v>
      </c>
      <c r="N269" s="10"/>
    </row>
    <row r="270" spans="1:14" ht="131.25">
      <c r="A270" s="19">
        <v>80101505</v>
      </c>
      <c r="B270" s="18" t="s">
        <v>176</v>
      </c>
      <c r="C270" s="28">
        <v>42064</v>
      </c>
      <c r="D270" s="26">
        <v>10</v>
      </c>
      <c r="E270" s="9" t="s">
        <v>37</v>
      </c>
      <c r="F270" s="20" t="s">
        <v>66</v>
      </c>
      <c r="G270" s="71">
        <v>55400000</v>
      </c>
      <c r="H270" s="72">
        <f t="shared" si="4"/>
        <v>55400000</v>
      </c>
      <c r="I270" s="19" t="s">
        <v>905</v>
      </c>
      <c r="J270" s="19" t="s">
        <v>905</v>
      </c>
      <c r="K270" s="20" t="s">
        <v>39</v>
      </c>
      <c r="N270" s="10"/>
    </row>
    <row r="271" spans="1:14" ht="131.25">
      <c r="A271" s="19">
        <v>80101505</v>
      </c>
      <c r="B271" s="18" t="s">
        <v>176</v>
      </c>
      <c r="C271" s="28">
        <v>42064</v>
      </c>
      <c r="D271" s="26">
        <v>10</v>
      </c>
      <c r="E271" s="9" t="s">
        <v>37</v>
      </c>
      <c r="F271" s="20" t="s">
        <v>66</v>
      </c>
      <c r="G271" s="71">
        <v>55400000</v>
      </c>
      <c r="H271" s="72">
        <f t="shared" si="4"/>
        <v>55400000</v>
      </c>
      <c r="I271" s="19" t="s">
        <v>905</v>
      </c>
      <c r="J271" s="19" t="s">
        <v>905</v>
      </c>
      <c r="K271" s="20" t="s">
        <v>39</v>
      </c>
      <c r="N271" s="10"/>
    </row>
    <row r="272" spans="1:14" ht="131.25">
      <c r="A272" s="19">
        <v>80101505</v>
      </c>
      <c r="B272" s="18" t="s">
        <v>176</v>
      </c>
      <c r="C272" s="28">
        <v>42064</v>
      </c>
      <c r="D272" s="26">
        <v>10</v>
      </c>
      <c r="E272" s="9" t="s">
        <v>37</v>
      </c>
      <c r="F272" s="20" t="s">
        <v>66</v>
      </c>
      <c r="G272" s="71">
        <v>55400000</v>
      </c>
      <c r="H272" s="72">
        <f t="shared" si="4"/>
        <v>55400000</v>
      </c>
      <c r="I272" s="19" t="s">
        <v>905</v>
      </c>
      <c r="J272" s="19" t="s">
        <v>905</v>
      </c>
      <c r="K272" s="20" t="s">
        <v>39</v>
      </c>
      <c r="N272" s="10"/>
    </row>
    <row r="273" spans="1:14" ht="131.25">
      <c r="A273" s="19">
        <v>80101505</v>
      </c>
      <c r="B273" s="18" t="s">
        <v>178</v>
      </c>
      <c r="C273" s="28">
        <v>42064</v>
      </c>
      <c r="D273" s="26">
        <v>10</v>
      </c>
      <c r="E273" s="9" t="s">
        <v>37</v>
      </c>
      <c r="F273" s="20" t="s">
        <v>66</v>
      </c>
      <c r="G273" s="71">
        <v>55400000</v>
      </c>
      <c r="H273" s="72">
        <f t="shared" si="4"/>
        <v>55400000</v>
      </c>
      <c r="I273" s="19" t="s">
        <v>905</v>
      </c>
      <c r="J273" s="19" t="s">
        <v>905</v>
      </c>
      <c r="K273" s="20" t="s">
        <v>39</v>
      </c>
      <c r="N273" s="10"/>
    </row>
    <row r="274" spans="1:14" ht="131.25">
      <c r="A274" s="19">
        <v>80101505</v>
      </c>
      <c r="B274" s="18" t="s">
        <v>176</v>
      </c>
      <c r="C274" s="28">
        <v>42064</v>
      </c>
      <c r="D274" s="26">
        <v>10</v>
      </c>
      <c r="E274" s="9" t="s">
        <v>37</v>
      </c>
      <c r="F274" s="20" t="s">
        <v>66</v>
      </c>
      <c r="G274" s="71">
        <v>55400000</v>
      </c>
      <c r="H274" s="72">
        <f t="shared" si="4"/>
        <v>55400000</v>
      </c>
      <c r="I274" s="19" t="s">
        <v>905</v>
      </c>
      <c r="J274" s="19" t="s">
        <v>905</v>
      </c>
      <c r="K274" s="20" t="s">
        <v>39</v>
      </c>
      <c r="N274" s="10"/>
    </row>
    <row r="275" spans="1:14" ht="131.25">
      <c r="A275" s="19">
        <v>80101505</v>
      </c>
      <c r="B275" s="18" t="s">
        <v>176</v>
      </c>
      <c r="C275" s="28">
        <v>42064</v>
      </c>
      <c r="D275" s="26">
        <v>8</v>
      </c>
      <c r="E275" s="9" t="s">
        <v>37</v>
      </c>
      <c r="F275" s="20" t="s">
        <v>66</v>
      </c>
      <c r="G275" s="71">
        <v>44320000</v>
      </c>
      <c r="H275" s="72">
        <f t="shared" si="4"/>
        <v>44320000</v>
      </c>
      <c r="I275" s="19" t="s">
        <v>905</v>
      </c>
      <c r="J275" s="19" t="s">
        <v>905</v>
      </c>
      <c r="K275" s="20" t="s">
        <v>39</v>
      </c>
      <c r="N275" s="10"/>
    </row>
    <row r="276" spans="1:14" ht="131.25">
      <c r="A276" s="19">
        <v>80101505</v>
      </c>
      <c r="B276" s="18" t="s">
        <v>130</v>
      </c>
      <c r="C276" s="28">
        <v>42064</v>
      </c>
      <c r="D276" s="26">
        <v>10</v>
      </c>
      <c r="E276" s="9" t="s">
        <v>37</v>
      </c>
      <c r="F276" s="20" t="s">
        <v>66</v>
      </c>
      <c r="G276" s="71">
        <v>55400000</v>
      </c>
      <c r="H276" s="72">
        <f t="shared" si="4"/>
        <v>55400000</v>
      </c>
      <c r="I276" s="19" t="s">
        <v>905</v>
      </c>
      <c r="J276" s="19" t="s">
        <v>905</v>
      </c>
      <c r="K276" s="20" t="s">
        <v>39</v>
      </c>
      <c r="N276" s="10"/>
    </row>
    <row r="277" spans="1:14" ht="131.25">
      <c r="A277" s="19">
        <v>80101505</v>
      </c>
      <c r="B277" s="18" t="s">
        <v>172</v>
      </c>
      <c r="C277" s="28">
        <v>42064</v>
      </c>
      <c r="D277" s="26">
        <v>10</v>
      </c>
      <c r="E277" s="9" t="s">
        <v>37</v>
      </c>
      <c r="F277" s="20" t="s">
        <v>66</v>
      </c>
      <c r="G277" s="71">
        <v>55400000</v>
      </c>
      <c r="H277" s="72">
        <f t="shared" si="4"/>
        <v>55400000</v>
      </c>
      <c r="I277" s="19" t="s">
        <v>905</v>
      </c>
      <c r="J277" s="19" t="s">
        <v>905</v>
      </c>
      <c r="K277" s="20" t="s">
        <v>39</v>
      </c>
      <c r="N277" s="10"/>
    </row>
    <row r="278" spans="1:14" ht="131.25">
      <c r="A278" s="19">
        <v>80101505</v>
      </c>
      <c r="B278" s="18" t="s">
        <v>176</v>
      </c>
      <c r="C278" s="28">
        <v>42064</v>
      </c>
      <c r="D278" s="26">
        <v>10</v>
      </c>
      <c r="E278" s="9" t="s">
        <v>37</v>
      </c>
      <c r="F278" s="20" t="s">
        <v>66</v>
      </c>
      <c r="G278" s="71">
        <v>55400000</v>
      </c>
      <c r="H278" s="72">
        <f t="shared" si="4"/>
        <v>55400000</v>
      </c>
      <c r="I278" s="19" t="s">
        <v>905</v>
      </c>
      <c r="J278" s="19" t="s">
        <v>905</v>
      </c>
      <c r="K278" s="20" t="s">
        <v>39</v>
      </c>
      <c r="N278" s="10"/>
    </row>
    <row r="279" spans="1:14" ht="131.25">
      <c r="A279" s="19">
        <v>80101505</v>
      </c>
      <c r="B279" s="18" t="s">
        <v>172</v>
      </c>
      <c r="C279" s="28">
        <v>42064</v>
      </c>
      <c r="D279" s="26">
        <v>10</v>
      </c>
      <c r="E279" s="9" t="s">
        <v>37</v>
      </c>
      <c r="F279" s="20" t="s">
        <v>66</v>
      </c>
      <c r="G279" s="71">
        <v>55400000</v>
      </c>
      <c r="H279" s="72">
        <f t="shared" si="4"/>
        <v>55400000</v>
      </c>
      <c r="I279" s="19" t="s">
        <v>905</v>
      </c>
      <c r="J279" s="19" t="s">
        <v>905</v>
      </c>
      <c r="K279" s="20" t="s">
        <v>39</v>
      </c>
      <c r="N279" s="10"/>
    </row>
    <row r="280" spans="1:14" ht="131.25">
      <c r="A280" s="19">
        <v>80101505</v>
      </c>
      <c r="B280" s="18" t="s">
        <v>172</v>
      </c>
      <c r="C280" s="28">
        <v>42064</v>
      </c>
      <c r="D280" s="26">
        <v>10</v>
      </c>
      <c r="E280" s="9" t="s">
        <v>37</v>
      </c>
      <c r="F280" s="20" t="s">
        <v>66</v>
      </c>
      <c r="G280" s="71">
        <v>55400000</v>
      </c>
      <c r="H280" s="72">
        <f t="shared" si="4"/>
        <v>55400000</v>
      </c>
      <c r="I280" s="19" t="s">
        <v>905</v>
      </c>
      <c r="J280" s="19" t="s">
        <v>905</v>
      </c>
      <c r="K280" s="20" t="s">
        <v>39</v>
      </c>
      <c r="N280" s="10"/>
    </row>
    <row r="281" spans="1:14" ht="131.25">
      <c r="A281" s="19">
        <v>80101505</v>
      </c>
      <c r="B281" s="18" t="s">
        <v>176</v>
      </c>
      <c r="C281" s="28">
        <v>42064</v>
      </c>
      <c r="D281" s="26">
        <v>10</v>
      </c>
      <c r="E281" s="9" t="s">
        <v>37</v>
      </c>
      <c r="F281" s="20" t="s">
        <v>66</v>
      </c>
      <c r="G281" s="71">
        <v>55400000</v>
      </c>
      <c r="H281" s="72">
        <f t="shared" si="4"/>
        <v>55400000</v>
      </c>
      <c r="I281" s="19" t="s">
        <v>905</v>
      </c>
      <c r="J281" s="19" t="s">
        <v>905</v>
      </c>
      <c r="K281" s="20" t="s">
        <v>39</v>
      </c>
      <c r="N281" s="10"/>
    </row>
    <row r="282" spans="1:14" ht="131.25">
      <c r="A282" s="19">
        <v>80101505</v>
      </c>
      <c r="B282" s="18" t="s">
        <v>172</v>
      </c>
      <c r="C282" s="28">
        <v>42064</v>
      </c>
      <c r="D282" s="26">
        <v>10</v>
      </c>
      <c r="E282" s="9" t="s">
        <v>37</v>
      </c>
      <c r="F282" s="20" t="s">
        <v>66</v>
      </c>
      <c r="G282" s="71">
        <v>55400000</v>
      </c>
      <c r="H282" s="72">
        <f t="shared" si="4"/>
        <v>55400000</v>
      </c>
      <c r="I282" s="19" t="s">
        <v>905</v>
      </c>
      <c r="J282" s="19" t="s">
        <v>905</v>
      </c>
      <c r="K282" s="20" t="s">
        <v>39</v>
      </c>
      <c r="N282" s="10"/>
    </row>
    <row r="283" spans="1:14" ht="131.25">
      <c r="A283" s="20">
        <v>80161500</v>
      </c>
      <c r="B283" s="18" t="s">
        <v>132</v>
      </c>
      <c r="C283" s="28">
        <v>42064</v>
      </c>
      <c r="D283" s="26">
        <v>8</v>
      </c>
      <c r="E283" s="9" t="s">
        <v>37</v>
      </c>
      <c r="F283" s="20" t="s">
        <v>66</v>
      </c>
      <c r="G283" s="71">
        <v>18952000</v>
      </c>
      <c r="H283" s="72">
        <f t="shared" si="4"/>
        <v>18952000</v>
      </c>
      <c r="I283" s="19" t="s">
        <v>905</v>
      </c>
      <c r="J283" s="19" t="s">
        <v>905</v>
      </c>
      <c r="K283" s="20" t="s">
        <v>39</v>
      </c>
      <c r="N283" s="10"/>
    </row>
    <row r="284" spans="1:14" ht="131.25">
      <c r="A284" s="19">
        <v>80101505</v>
      </c>
      <c r="B284" s="18" t="s">
        <v>172</v>
      </c>
      <c r="C284" s="28">
        <v>42064</v>
      </c>
      <c r="D284" s="26">
        <v>10</v>
      </c>
      <c r="E284" s="9" t="s">
        <v>37</v>
      </c>
      <c r="F284" s="20" t="s">
        <v>66</v>
      </c>
      <c r="G284" s="71">
        <v>55400000</v>
      </c>
      <c r="H284" s="72">
        <f t="shared" si="4"/>
        <v>55400000</v>
      </c>
      <c r="I284" s="19" t="s">
        <v>905</v>
      </c>
      <c r="J284" s="19" t="s">
        <v>905</v>
      </c>
      <c r="K284" s="20" t="s">
        <v>39</v>
      </c>
      <c r="N284" s="10"/>
    </row>
    <row r="285" spans="1:14" ht="131.25">
      <c r="A285" s="19">
        <v>80101505</v>
      </c>
      <c r="B285" s="18" t="s">
        <v>172</v>
      </c>
      <c r="C285" s="28">
        <v>42064</v>
      </c>
      <c r="D285" s="26">
        <v>10</v>
      </c>
      <c r="E285" s="9" t="s">
        <v>37</v>
      </c>
      <c r="F285" s="20" t="s">
        <v>66</v>
      </c>
      <c r="G285" s="71">
        <v>55400000</v>
      </c>
      <c r="H285" s="72">
        <f t="shared" si="4"/>
        <v>55400000</v>
      </c>
      <c r="I285" s="19" t="s">
        <v>905</v>
      </c>
      <c r="J285" s="19" t="s">
        <v>905</v>
      </c>
      <c r="K285" s="20" t="s">
        <v>39</v>
      </c>
      <c r="N285" s="10"/>
    </row>
    <row r="286" spans="1:14" ht="131.25">
      <c r="A286" s="19">
        <v>80101505</v>
      </c>
      <c r="B286" s="18" t="s">
        <v>176</v>
      </c>
      <c r="C286" s="28">
        <v>42064</v>
      </c>
      <c r="D286" s="26">
        <v>8</v>
      </c>
      <c r="E286" s="9" t="s">
        <v>37</v>
      </c>
      <c r="F286" s="20" t="s">
        <v>66</v>
      </c>
      <c r="G286" s="71">
        <v>44320000</v>
      </c>
      <c r="H286" s="72">
        <f t="shared" si="4"/>
        <v>44320000</v>
      </c>
      <c r="I286" s="19" t="s">
        <v>905</v>
      </c>
      <c r="J286" s="19" t="s">
        <v>905</v>
      </c>
      <c r="K286" s="20" t="s">
        <v>39</v>
      </c>
      <c r="N286" s="10"/>
    </row>
    <row r="287" spans="1:14" ht="131.25">
      <c r="A287" s="19">
        <v>80101505</v>
      </c>
      <c r="B287" s="18" t="s">
        <v>176</v>
      </c>
      <c r="C287" s="28">
        <v>42064</v>
      </c>
      <c r="D287" s="26">
        <v>8</v>
      </c>
      <c r="E287" s="9" t="s">
        <v>37</v>
      </c>
      <c r="F287" s="20" t="s">
        <v>66</v>
      </c>
      <c r="G287" s="71">
        <v>44320000</v>
      </c>
      <c r="H287" s="72">
        <f t="shared" si="4"/>
        <v>44320000</v>
      </c>
      <c r="I287" s="19" t="s">
        <v>905</v>
      </c>
      <c r="J287" s="19" t="s">
        <v>905</v>
      </c>
      <c r="K287" s="20" t="s">
        <v>39</v>
      </c>
      <c r="N287" s="10"/>
    </row>
    <row r="288" spans="1:14" ht="131.25">
      <c r="A288" s="19">
        <v>80101505</v>
      </c>
      <c r="B288" s="18" t="s">
        <v>172</v>
      </c>
      <c r="C288" s="28">
        <v>42064</v>
      </c>
      <c r="D288" s="26">
        <v>10</v>
      </c>
      <c r="E288" s="9" t="s">
        <v>37</v>
      </c>
      <c r="F288" s="20" t="s">
        <v>66</v>
      </c>
      <c r="G288" s="71">
        <v>55400000</v>
      </c>
      <c r="H288" s="72">
        <f t="shared" si="4"/>
        <v>55400000</v>
      </c>
      <c r="I288" s="19" t="s">
        <v>905</v>
      </c>
      <c r="J288" s="19" t="s">
        <v>905</v>
      </c>
      <c r="K288" s="20" t="s">
        <v>39</v>
      </c>
      <c r="N288" s="10"/>
    </row>
    <row r="289" spans="1:14" ht="131.25">
      <c r="A289" s="19">
        <v>80101505</v>
      </c>
      <c r="B289" s="18" t="s">
        <v>138</v>
      </c>
      <c r="C289" s="28">
        <v>42064</v>
      </c>
      <c r="D289" s="26">
        <v>10</v>
      </c>
      <c r="E289" s="9" t="s">
        <v>37</v>
      </c>
      <c r="F289" s="20" t="s">
        <v>66</v>
      </c>
      <c r="G289" s="71">
        <v>23220000</v>
      </c>
      <c r="H289" s="72">
        <f t="shared" si="4"/>
        <v>23220000</v>
      </c>
      <c r="I289" s="19" t="s">
        <v>905</v>
      </c>
      <c r="J289" s="19" t="s">
        <v>905</v>
      </c>
      <c r="K289" s="20" t="s">
        <v>39</v>
      </c>
      <c r="N289" s="10"/>
    </row>
    <row r="290" spans="1:14" ht="131.25">
      <c r="A290" s="19">
        <v>80101505</v>
      </c>
      <c r="B290" s="18" t="s">
        <v>172</v>
      </c>
      <c r="C290" s="28">
        <v>42064</v>
      </c>
      <c r="D290" s="26">
        <v>10</v>
      </c>
      <c r="E290" s="9" t="s">
        <v>37</v>
      </c>
      <c r="F290" s="20" t="s">
        <v>66</v>
      </c>
      <c r="G290" s="71">
        <v>55400000</v>
      </c>
      <c r="H290" s="72">
        <f t="shared" si="4"/>
        <v>55400000</v>
      </c>
      <c r="I290" s="19" t="s">
        <v>905</v>
      </c>
      <c r="J290" s="19" t="s">
        <v>905</v>
      </c>
      <c r="K290" s="20" t="s">
        <v>39</v>
      </c>
      <c r="N290" s="10"/>
    </row>
    <row r="291" spans="1:14" ht="131.25">
      <c r="A291" s="19">
        <v>80101505</v>
      </c>
      <c r="B291" s="18" t="s">
        <v>176</v>
      </c>
      <c r="C291" s="28">
        <v>42064</v>
      </c>
      <c r="D291" s="26">
        <v>10</v>
      </c>
      <c r="E291" s="9" t="s">
        <v>37</v>
      </c>
      <c r="F291" s="20" t="s">
        <v>66</v>
      </c>
      <c r="G291" s="71">
        <v>55400000</v>
      </c>
      <c r="H291" s="72">
        <f t="shared" si="4"/>
        <v>55400000</v>
      </c>
      <c r="I291" s="19" t="s">
        <v>905</v>
      </c>
      <c r="J291" s="19" t="s">
        <v>905</v>
      </c>
      <c r="K291" s="20" t="s">
        <v>39</v>
      </c>
      <c r="N291" s="10"/>
    </row>
    <row r="292" spans="1:14" ht="131.25">
      <c r="A292" s="19">
        <v>80101505</v>
      </c>
      <c r="B292" s="18" t="s">
        <v>172</v>
      </c>
      <c r="C292" s="28">
        <v>42064</v>
      </c>
      <c r="D292" s="26">
        <v>10</v>
      </c>
      <c r="E292" s="9" t="s">
        <v>37</v>
      </c>
      <c r="F292" s="20" t="s">
        <v>66</v>
      </c>
      <c r="G292" s="71">
        <v>46540000</v>
      </c>
      <c r="H292" s="72">
        <f t="shared" si="4"/>
        <v>46540000</v>
      </c>
      <c r="I292" s="19" t="s">
        <v>905</v>
      </c>
      <c r="J292" s="19" t="s">
        <v>905</v>
      </c>
      <c r="K292" s="20" t="s">
        <v>39</v>
      </c>
      <c r="N292" s="10"/>
    </row>
    <row r="293" spans="1:14" ht="131.25">
      <c r="A293" s="19">
        <v>80101505</v>
      </c>
      <c r="B293" s="18" t="s">
        <v>176</v>
      </c>
      <c r="C293" s="28">
        <v>42064</v>
      </c>
      <c r="D293" s="26">
        <v>10</v>
      </c>
      <c r="E293" s="9" t="s">
        <v>37</v>
      </c>
      <c r="F293" s="20" t="s">
        <v>66</v>
      </c>
      <c r="G293" s="71">
        <v>55400000</v>
      </c>
      <c r="H293" s="72">
        <f t="shared" si="4"/>
        <v>55400000</v>
      </c>
      <c r="I293" s="19" t="s">
        <v>905</v>
      </c>
      <c r="J293" s="19" t="s">
        <v>905</v>
      </c>
      <c r="K293" s="20" t="s">
        <v>39</v>
      </c>
      <c r="N293" s="10"/>
    </row>
    <row r="294" spans="1:14" ht="131.25">
      <c r="A294" s="19">
        <v>80101505</v>
      </c>
      <c r="B294" s="18" t="s">
        <v>172</v>
      </c>
      <c r="C294" s="28">
        <v>42064</v>
      </c>
      <c r="D294" s="26">
        <v>8</v>
      </c>
      <c r="E294" s="9" t="s">
        <v>37</v>
      </c>
      <c r="F294" s="20" t="s">
        <v>66</v>
      </c>
      <c r="G294" s="71">
        <v>44320000</v>
      </c>
      <c r="H294" s="72">
        <f t="shared" si="4"/>
        <v>44320000</v>
      </c>
      <c r="I294" s="19" t="s">
        <v>905</v>
      </c>
      <c r="J294" s="19" t="s">
        <v>905</v>
      </c>
      <c r="K294" s="20" t="s">
        <v>39</v>
      </c>
      <c r="N294" s="10"/>
    </row>
    <row r="295" spans="1:14" ht="131.25">
      <c r="A295" s="19">
        <v>80101505</v>
      </c>
      <c r="B295" s="18" t="s">
        <v>172</v>
      </c>
      <c r="C295" s="28">
        <v>42064</v>
      </c>
      <c r="D295" s="26">
        <v>10</v>
      </c>
      <c r="E295" s="9" t="s">
        <v>37</v>
      </c>
      <c r="F295" s="20" t="s">
        <v>66</v>
      </c>
      <c r="G295" s="71">
        <v>55400000</v>
      </c>
      <c r="H295" s="72">
        <f t="shared" si="4"/>
        <v>55400000</v>
      </c>
      <c r="I295" s="19" t="s">
        <v>905</v>
      </c>
      <c r="J295" s="19" t="s">
        <v>905</v>
      </c>
      <c r="K295" s="20" t="s">
        <v>39</v>
      </c>
      <c r="N295" s="10"/>
    </row>
    <row r="296" spans="1:14" ht="131.25">
      <c r="A296" s="19">
        <v>80101505</v>
      </c>
      <c r="B296" s="18" t="s">
        <v>175</v>
      </c>
      <c r="C296" s="28">
        <v>42064</v>
      </c>
      <c r="D296" s="26">
        <v>10</v>
      </c>
      <c r="E296" s="9" t="s">
        <v>37</v>
      </c>
      <c r="F296" s="20" t="s">
        <v>66</v>
      </c>
      <c r="G296" s="71">
        <v>35970000</v>
      </c>
      <c r="H296" s="72">
        <f t="shared" si="4"/>
        <v>35970000</v>
      </c>
      <c r="I296" s="19" t="s">
        <v>905</v>
      </c>
      <c r="J296" s="19" t="s">
        <v>905</v>
      </c>
      <c r="K296" s="20" t="s">
        <v>39</v>
      </c>
      <c r="N296" s="10"/>
    </row>
    <row r="297" spans="1:14" ht="131.25">
      <c r="A297" s="19">
        <v>80101505</v>
      </c>
      <c r="B297" s="18" t="s">
        <v>175</v>
      </c>
      <c r="C297" s="28">
        <v>42064</v>
      </c>
      <c r="D297" s="26">
        <v>10</v>
      </c>
      <c r="E297" s="9" t="s">
        <v>37</v>
      </c>
      <c r="F297" s="20" t="s">
        <v>66</v>
      </c>
      <c r="G297" s="71">
        <v>35970000</v>
      </c>
      <c r="H297" s="72">
        <f t="shared" si="4"/>
        <v>35970000</v>
      </c>
      <c r="I297" s="19" t="s">
        <v>905</v>
      </c>
      <c r="J297" s="19" t="s">
        <v>905</v>
      </c>
      <c r="K297" s="20" t="s">
        <v>39</v>
      </c>
      <c r="N297" s="10"/>
    </row>
    <row r="298" spans="1:14" ht="131.25">
      <c r="A298" s="19">
        <v>80101505</v>
      </c>
      <c r="B298" s="18" t="s">
        <v>175</v>
      </c>
      <c r="C298" s="28">
        <v>42064</v>
      </c>
      <c r="D298" s="26">
        <v>10</v>
      </c>
      <c r="E298" s="9" t="s">
        <v>37</v>
      </c>
      <c r="F298" s="20" t="s">
        <v>66</v>
      </c>
      <c r="G298" s="71">
        <v>35970000</v>
      </c>
      <c r="H298" s="72">
        <f t="shared" si="4"/>
        <v>35970000</v>
      </c>
      <c r="I298" s="19" t="s">
        <v>905</v>
      </c>
      <c r="J298" s="19" t="s">
        <v>905</v>
      </c>
      <c r="K298" s="20" t="s">
        <v>39</v>
      </c>
      <c r="N298" s="10"/>
    </row>
    <row r="299" spans="1:14" ht="131.25">
      <c r="A299" s="19">
        <v>80101505</v>
      </c>
      <c r="B299" s="18" t="s">
        <v>175</v>
      </c>
      <c r="C299" s="28">
        <v>42064</v>
      </c>
      <c r="D299" s="26">
        <v>10</v>
      </c>
      <c r="E299" s="9" t="s">
        <v>37</v>
      </c>
      <c r="F299" s="20" t="s">
        <v>66</v>
      </c>
      <c r="G299" s="71">
        <v>35970000</v>
      </c>
      <c r="H299" s="72">
        <f t="shared" si="4"/>
        <v>35970000</v>
      </c>
      <c r="I299" s="19" t="s">
        <v>905</v>
      </c>
      <c r="J299" s="19" t="s">
        <v>905</v>
      </c>
      <c r="K299" s="20" t="s">
        <v>39</v>
      </c>
      <c r="N299" s="10"/>
    </row>
    <row r="300" spans="1:14" ht="131.25">
      <c r="A300" s="19">
        <v>80101505</v>
      </c>
      <c r="B300" s="18" t="s">
        <v>175</v>
      </c>
      <c r="C300" s="28">
        <v>42064</v>
      </c>
      <c r="D300" s="26">
        <v>10</v>
      </c>
      <c r="E300" s="9" t="s">
        <v>37</v>
      </c>
      <c r="F300" s="20" t="s">
        <v>66</v>
      </c>
      <c r="G300" s="71">
        <v>35970000</v>
      </c>
      <c r="H300" s="72">
        <f t="shared" si="4"/>
        <v>35970000</v>
      </c>
      <c r="I300" s="19" t="s">
        <v>905</v>
      </c>
      <c r="J300" s="19" t="s">
        <v>905</v>
      </c>
      <c r="K300" s="20" t="s">
        <v>39</v>
      </c>
      <c r="N300" s="10"/>
    </row>
    <row r="301" spans="1:14" ht="131.25">
      <c r="A301" s="19">
        <v>80101505</v>
      </c>
      <c r="B301" s="18" t="s">
        <v>175</v>
      </c>
      <c r="C301" s="28">
        <v>42064</v>
      </c>
      <c r="D301" s="26">
        <v>10</v>
      </c>
      <c r="E301" s="9" t="s">
        <v>37</v>
      </c>
      <c r="F301" s="20" t="s">
        <v>66</v>
      </c>
      <c r="G301" s="71">
        <v>35970000</v>
      </c>
      <c r="H301" s="72">
        <f t="shared" si="4"/>
        <v>35970000</v>
      </c>
      <c r="I301" s="19" t="s">
        <v>905</v>
      </c>
      <c r="J301" s="19" t="s">
        <v>905</v>
      </c>
      <c r="K301" s="20" t="s">
        <v>39</v>
      </c>
      <c r="N301" s="10"/>
    </row>
    <row r="302" spans="1:14" ht="131.25">
      <c r="A302" s="19">
        <v>80101505</v>
      </c>
      <c r="B302" s="18" t="s">
        <v>175</v>
      </c>
      <c r="C302" s="28">
        <v>42064</v>
      </c>
      <c r="D302" s="26">
        <v>10</v>
      </c>
      <c r="E302" s="9" t="s">
        <v>37</v>
      </c>
      <c r="F302" s="20" t="s">
        <v>66</v>
      </c>
      <c r="G302" s="71">
        <v>35970000</v>
      </c>
      <c r="H302" s="72">
        <f t="shared" si="4"/>
        <v>35970000</v>
      </c>
      <c r="I302" s="19" t="s">
        <v>905</v>
      </c>
      <c r="J302" s="19" t="s">
        <v>905</v>
      </c>
      <c r="K302" s="20" t="s">
        <v>39</v>
      </c>
      <c r="N302" s="10"/>
    </row>
    <row r="303" spans="1:14" ht="131.25">
      <c r="A303" s="19">
        <v>80101505</v>
      </c>
      <c r="B303" s="18" t="s">
        <v>175</v>
      </c>
      <c r="C303" s="28">
        <v>42064</v>
      </c>
      <c r="D303" s="26">
        <v>10</v>
      </c>
      <c r="E303" s="9" t="s">
        <v>37</v>
      </c>
      <c r="F303" s="20" t="s">
        <v>66</v>
      </c>
      <c r="G303" s="71">
        <v>35970000</v>
      </c>
      <c r="H303" s="72">
        <f t="shared" si="4"/>
        <v>35970000</v>
      </c>
      <c r="I303" s="19" t="s">
        <v>905</v>
      </c>
      <c r="J303" s="19" t="s">
        <v>905</v>
      </c>
      <c r="K303" s="20" t="s">
        <v>39</v>
      </c>
      <c r="N303" s="10"/>
    </row>
    <row r="304" spans="1:14" ht="131.25">
      <c r="A304" s="19">
        <v>80101505</v>
      </c>
      <c r="B304" s="18" t="s">
        <v>175</v>
      </c>
      <c r="C304" s="28">
        <v>42064</v>
      </c>
      <c r="D304" s="26">
        <v>10</v>
      </c>
      <c r="E304" s="9" t="s">
        <v>37</v>
      </c>
      <c r="F304" s="20" t="s">
        <v>66</v>
      </c>
      <c r="G304" s="71">
        <v>35970000</v>
      </c>
      <c r="H304" s="72">
        <f t="shared" si="4"/>
        <v>35970000</v>
      </c>
      <c r="I304" s="19" t="s">
        <v>905</v>
      </c>
      <c r="J304" s="19" t="s">
        <v>905</v>
      </c>
      <c r="K304" s="20" t="s">
        <v>39</v>
      </c>
      <c r="N304" s="10"/>
    </row>
    <row r="305" spans="1:14" ht="131.25">
      <c r="A305" s="19">
        <v>80101505</v>
      </c>
      <c r="B305" s="18" t="s">
        <v>175</v>
      </c>
      <c r="C305" s="28">
        <v>42064</v>
      </c>
      <c r="D305" s="26">
        <v>10</v>
      </c>
      <c r="E305" s="9" t="s">
        <v>37</v>
      </c>
      <c r="F305" s="20" t="s">
        <v>66</v>
      </c>
      <c r="G305" s="71">
        <v>35970000</v>
      </c>
      <c r="H305" s="72">
        <f t="shared" si="4"/>
        <v>35970000</v>
      </c>
      <c r="I305" s="19" t="s">
        <v>905</v>
      </c>
      <c r="J305" s="19" t="s">
        <v>905</v>
      </c>
      <c r="K305" s="20" t="s">
        <v>39</v>
      </c>
      <c r="N305" s="10"/>
    </row>
    <row r="306" spans="1:14" ht="131.25">
      <c r="A306" s="19">
        <v>80101505</v>
      </c>
      <c r="B306" s="18" t="s">
        <v>176</v>
      </c>
      <c r="C306" s="28">
        <v>42064</v>
      </c>
      <c r="D306" s="26">
        <v>10</v>
      </c>
      <c r="E306" s="9" t="s">
        <v>37</v>
      </c>
      <c r="F306" s="20" t="s">
        <v>66</v>
      </c>
      <c r="G306" s="71">
        <v>55400000</v>
      </c>
      <c r="H306" s="72">
        <f t="shared" si="4"/>
        <v>55400000</v>
      </c>
      <c r="I306" s="19" t="s">
        <v>905</v>
      </c>
      <c r="J306" s="19" t="s">
        <v>905</v>
      </c>
      <c r="K306" s="20" t="s">
        <v>39</v>
      </c>
      <c r="N306" s="10"/>
    </row>
    <row r="307" spans="1:14" ht="131.25">
      <c r="A307" s="19">
        <v>80101505</v>
      </c>
      <c r="B307" s="18" t="s">
        <v>176</v>
      </c>
      <c r="C307" s="28">
        <v>42064</v>
      </c>
      <c r="D307" s="26">
        <v>10</v>
      </c>
      <c r="E307" s="9" t="s">
        <v>37</v>
      </c>
      <c r="F307" s="20" t="s">
        <v>66</v>
      </c>
      <c r="G307" s="71">
        <v>55400000</v>
      </c>
      <c r="H307" s="72">
        <f t="shared" si="4"/>
        <v>55400000</v>
      </c>
      <c r="I307" s="19" t="s">
        <v>905</v>
      </c>
      <c r="J307" s="19" t="s">
        <v>905</v>
      </c>
      <c r="K307" s="20" t="s">
        <v>39</v>
      </c>
      <c r="N307" s="10"/>
    </row>
    <row r="308" spans="1:14" ht="131.25">
      <c r="A308" s="19">
        <v>80101505</v>
      </c>
      <c r="B308" s="18" t="s">
        <v>175</v>
      </c>
      <c r="C308" s="28">
        <v>42064</v>
      </c>
      <c r="D308" s="26">
        <v>12</v>
      </c>
      <c r="E308" s="9" t="s">
        <v>37</v>
      </c>
      <c r="F308" s="20" t="s">
        <v>66</v>
      </c>
      <c r="G308" s="71">
        <v>43164000</v>
      </c>
      <c r="H308" s="72">
        <f t="shared" si="4"/>
        <v>43164000</v>
      </c>
      <c r="I308" s="19" t="s">
        <v>905</v>
      </c>
      <c r="J308" s="19" t="s">
        <v>905</v>
      </c>
      <c r="K308" s="20" t="s">
        <v>39</v>
      </c>
      <c r="N308" s="10"/>
    </row>
    <row r="309" spans="1:14" ht="131.25">
      <c r="A309" s="19">
        <v>80101505</v>
      </c>
      <c r="B309" s="18" t="s">
        <v>172</v>
      </c>
      <c r="C309" s="28">
        <v>42064</v>
      </c>
      <c r="D309" s="26">
        <v>8</v>
      </c>
      <c r="E309" s="9" t="s">
        <v>37</v>
      </c>
      <c r="F309" s="20" t="s">
        <v>66</v>
      </c>
      <c r="G309" s="71">
        <v>44320000</v>
      </c>
      <c r="H309" s="72">
        <f>+G309</f>
        <v>44320000</v>
      </c>
      <c r="I309" s="19" t="s">
        <v>905</v>
      </c>
      <c r="J309" s="19" t="s">
        <v>905</v>
      </c>
      <c r="K309" s="20" t="s">
        <v>39</v>
      </c>
      <c r="N309" s="10"/>
    </row>
    <row r="310" spans="1:14" ht="131.25">
      <c r="A310" s="19">
        <v>80101505</v>
      </c>
      <c r="B310" s="18" t="s">
        <v>172</v>
      </c>
      <c r="C310" s="28">
        <v>42064</v>
      </c>
      <c r="D310" s="26">
        <v>10</v>
      </c>
      <c r="E310" s="9" t="s">
        <v>37</v>
      </c>
      <c r="F310" s="20" t="s">
        <v>66</v>
      </c>
      <c r="G310" s="71">
        <v>55400000</v>
      </c>
      <c r="H310" s="72">
        <f t="shared" si="4"/>
        <v>55400000</v>
      </c>
      <c r="I310" s="19" t="s">
        <v>905</v>
      </c>
      <c r="J310" s="19" t="s">
        <v>905</v>
      </c>
      <c r="K310" s="20" t="s">
        <v>39</v>
      </c>
      <c r="N310" s="10"/>
    </row>
    <row r="311" spans="1:14" ht="131.25">
      <c r="A311" s="19">
        <v>80101505</v>
      </c>
      <c r="B311" s="18" t="s">
        <v>179</v>
      </c>
      <c r="C311" s="28">
        <v>42064</v>
      </c>
      <c r="D311" s="26">
        <v>10</v>
      </c>
      <c r="E311" s="9" t="s">
        <v>37</v>
      </c>
      <c r="F311" s="20" t="s">
        <v>66</v>
      </c>
      <c r="G311" s="71">
        <v>75290000</v>
      </c>
      <c r="H311" s="72">
        <f t="shared" si="4"/>
        <v>75290000</v>
      </c>
      <c r="I311" s="19" t="s">
        <v>905</v>
      </c>
      <c r="J311" s="19" t="s">
        <v>905</v>
      </c>
      <c r="K311" s="20" t="s">
        <v>39</v>
      </c>
      <c r="N311" s="10"/>
    </row>
    <row r="312" spans="1:14" ht="131.25">
      <c r="A312" s="19">
        <v>80101505</v>
      </c>
      <c r="B312" s="18" t="s">
        <v>180</v>
      </c>
      <c r="C312" s="28">
        <v>42064</v>
      </c>
      <c r="D312" s="26">
        <v>12</v>
      </c>
      <c r="E312" s="9" t="s">
        <v>37</v>
      </c>
      <c r="F312" s="20" t="s">
        <v>66</v>
      </c>
      <c r="G312" s="71">
        <v>27864000</v>
      </c>
      <c r="H312" s="72">
        <f t="shared" si="4"/>
        <v>27864000</v>
      </c>
      <c r="I312" s="19" t="s">
        <v>905</v>
      </c>
      <c r="J312" s="19" t="s">
        <v>905</v>
      </c>
      <c r="K312" s="20" t="s">
        <v>39</v>
      </c>
      <c r="N312" s="10"/>
    </row>
    <row r="313" spans="1:14" ht="131.25">
      <c r="A313" s="20">
        <v>80161500</v>
      </c>
      <c r="B313" s="18" t="s">
        <v>138</v>
      </c>
      <c r="C313" s="28">
        <v>42064</v>
      </c>
      <c r="D313" s="26">
        <v>10</v>
      </c>
      <c r="E313" s="9" t="s">
        <v>37</v>
      </c>
      <c r="F313" s="20" t="s">
        <v>66</v>
      </c>
      <c r="G313" s="71">
        <v>23690000</v>
      </c>
      <c r="H313" s="72">
        <f t="shared" si="4"/>
        <v>23690000</v>
      </c>
      <c r="I313" s="19" t="s">
        <v>905</v>
      </c>
      <c r="J313" s="19" t="s">
        <v>905</v>
      </c>
      <c r="K313" s="20" t="s">
        <v>39</v>
      </c>
      <c r="N313" s="10"/>
    </row>
    <row r="314" spans="1:14" ht="131.25">
      <c r="A314" s="19">
        <v>80101505</v>
      </c>
      <c r="B314" s="18" t="s">
        <v>148</v>
      </c>
      <c r="C314" s="28">
        <v>42064</v>
      </c>
      <c r="D314" s="26">
        <v>10</v>
      </c>
      <c r="E314" s="9" t="s">
        <v>37</v>
      </c>
      <c r="F314" s="20" t="s">
        <v>66</v>
      </c>
      <c r="G314" s="71">
        <v>41190000</v>
      </c>
      <c r="H314" s="72">
        <f t="shared" si="4"/>
        <v>41190000</v>
      </c>
      <c r="I314" s="19" t="s">
        <v>905</v>
      </c>
      <c r="J314" s="19" t="s">
        <v>905</v>
      </c>
      <c r="K314" s="20" t="s">
        <v>39</v>
      </c>
      <c r="N314" s="10"/>
    </row>
    <row r="315" spans="1:14" ht="131.25">
      <c r="A315" s="19">
        <v>80101505</v>
      </c>
      <c r="B315" s="18" t="s">
        <v>176</v>
      </c>
      <c r="C315" s="28">
        <v>42064</v>
      </c>
      <c r="D315" s="26">
        <v>10</v>
      </c>
      <c r="E315" s="9" t="s">
        <v>37</v>
      </c>
      <c r="F315" s="20" t="s">
        <v>66</v>
      </c>
      <c r="G315" s="71">
        <v>41190000</v>
      </c>
      <c r="H315" s="72">
        <f t="shared" si="4"/>
        <v>41190000</v>
      </c>
      <c r="I315" s="19" t="s">
        <v>905</v>
      </c>
      <c r="J315" s="19" t="s">
        <v>905</v>
      </c>
      <c r="K315" s="20" t="s">
        <v>39</v>
      </c>
      <c r="N315" s="10"/>
    </row>
    <row r="316" spans="1:14" ht="131.25">
      <c r="A316" s="19">
        <v>80101505</v>
      </c>
      <c r="B316" s="18" t="s">
        <v>174</v>
      </c>
      <c r="C316" s="28">
        <v>42064</v>
      </c>
      <c r="D316" s="26">
        <v>12</v>
      </c>
      <c r="E316" s="9" t="s">
        <v>37</v>
      </c>
      <c r="F316" s="20" t="s">
        <v>66</v>
      </c>
      <c r="G316" s="71">
        <v>66480000</v>
      </c>
      <c r="H316" s="72">
        <f t="shared" si="4"/>
        <v>66480000</v>
      </c>
      <c r="I316" s="19" t="s">
        <v>905</v>
      </c>
      <c r="J316" s="19" t="s">
        <v>905</v>
      </c>
      <c r="K316" s="20" t="s">
        <v>39</v>
      </c>
      <c r="N316" s="10"/>
    </row>
    <row r="317" spans="1:14" ht="131.25">
      <c r="A317" s="19">
        <v>80101505</v>
      </c>
      <c r="B317" s="18" t="s">
        <v>138</v>
      </c>
      <c r="C317" s="28">
        <v>42064</v>
      </c>
      <c r="D317" s="26">
        <v>10</v>
      </c>
      <c r="E317" s="9" t="s">
        <v>37</v>
      </c>
      <c r="F317" s="20" t="s">
        <v>66</v>
      </c>
      <c r="G317" s="71">
        <v>23220000</v>
      </c>
      <c r="H317" s="72">
        <f t="shared" si="4"/>
        <v>23220000</v>
      </c>
      <c r="I317" s="19" t="s">
        <v>905</v>
      </c>
      <c r="J317" s="19" t="s">
        <v>905</v>
      </c>
      <c r="K317" s="20" t="s">
        <v>39</v>
      </c>
      <c r="N317" s="10"/>
    </row>
    <row r="318" spans="1:14" ht="131.25">
      <c r="A318" s="19">
        <v>80101505</v>
      </c>
      <c r="B318" s="18" t="s">
        <v>138</v>
      </c>
      <c r="C318" s="28">
        <v>42064</v>
      </c>
      <c r="D318" s="26">
        <v>10</v>
      </c>
      <c r="E318" s="9" t="s">
        <v>37</v>
      </c>
      <c r="F318" s="20" t="s">
        <v>66</v>
      </c>
      <c r="G318" s="71">
        <v>23220000</v>
      </c>
      <c r="H318" s="72">
        <f aca="true" t="shared" si="5" ref="H318:H393">+G318</f>
        <v>23220000</v>
      </c>
      <c r="I318" s="19" t="s">
        <v>905</v>
      </c>
      <c r="J318" s="19" t="s">
        <v>905</v>
      </c>
      <c r="K318" s="20" t="s">
        <v>39</v>
      </c>
      <c r="N318" s="10"/>
    </row>
    <row r="319" spans="1:14" ht="131.25">
      <c r="A319" s="19">
        <v>80101505</v>
      </c>
      <c r="B319" s="18" t="s">
        <v>148</v>
      </c>
      <c r="C319" s="28">
        <v>42064</v>
      </c>
      <c r="D319" s="26">
        <v>12</v>
      </c>
      <c r="E319" s="9" t="s">
        <v>37</v>
      </c>
      <c r="F319" s="20" t="s">
        <v>66</v>
      </c>
      <c r="G319" s="71">
        <v>66480000</v>
      </c>
      <c r="H319" s="72">
        <f t="shared" si="5"/>
        <v>66480000</v>
      </c>
      <c r="I319" s="19" t="s">
        <v>905</v>
      </c>
      <c r="J319" s="19" t="s">
        <v>905</v>
      </c>
      <c r="K319" s="20" t="s">
        <v>39</v>
      </c>
      <c r="N319" s="10"/>
    </row>
    <row r="320" spans="1:14" ht="131.25">
      <c r="A320" s="20">
        <v>80161500</v>
      </c>
      <c r="B320" s="18" t="s">
        <v>138</v>
      </c>
      <c r="C320" s="28">
        <v>42064</v>
      </c>
      <c r="D320" s="26">
        <v>10</v>
      </c>
      <c r="E320" s="9" t="s">
        <v>37</v>
      </c>
      <c r="F320" s="20" t="s">
        <v>66</v>
      </c>
      <c r="G320" s="71">
        <v>19090000</v>
      </c>
      <c r="H320" s="72">
        <f t="shared" si="5"/>
        <v>19090000</v>
      </c>
      <c r="I320" s="19" t="s">
        <v>905</v>
      </c>
      <c r="J320" s="19" t="s">
        <v>905</v>
      </c>
      <c r="K320" s="20" t="s">
        <v>39</v>
      </c>
      <c r="N320" s="10"/>
    </row>
    <row r="321" spans="1:14" ht="131.25">
      <c r="A321" s="19">
        <v>80101505</v>
      </c>
      <c r="B321" s="18" t="s">
        <v>176</v>
      </c>
      <c r="C321" s="28">
        <v>42064</v>
      </c>
      <c r="D321" s="26">
        <v>8</v>
      </c>
      <c r="E321" s="9" t="s">
        <v>37</v>
      </c>
      <c r="F321" s="20" t="s">
        <v>66</v>
      </c>
      <c r="G321" s="71">
        <v>44320000</v>
      </c>
      <c r="H321" s="72">
        <f t="shared" si="5"/>
        <v>44320000</v>
      </c>
      <c r="I321" s="19" t="s">
        <v>905</v>
      </c>
      <c r="J321" s="19" t="s">
        <v>905</v>
      </c>
      <c r="K321" s="20" t="s">
        <v>39</v>
      </c>
      <c r="N321" s="10"/>
    </row>
    <row r="322" spans="1:14" ht="131.25">
      <c r="A322" s="19">
        <v>80101505</v>
      </c>
      <c r="B322" s="18" t="s">
        <v>176</v>
      </c>
      <c r="C322" s="28">
        <v>42064</v>
      </c>
      <c r="D322" s="26">
        <v>8</v>
      </c>
      <c r="E322" s="9" t="s">
        <v>37</v>
      </c>
      <c r="F322" s="20" t="s">
        <v>66</v>
      </c>
      <c r="G322" s="71">
        <v>44320000</v>
      </c>
      <c r="H322" s="72">
        <f t="shared" si="5"/>
        <v>44320000</v>
      </c>
      <c r="I322" s="19" t="s">
        <v>905</v>
      </c>
      <c r="J322" s="19" t="s">
        <v>905</v>
      </c>
      <c r="K322" s="20" t="s">
        <v>39</v>
      </c>
      <c r="N322" s="10"/>
    </row>
    <row r="323" spans="1:14" ht="131.25">
      <c r="A323" s="19">
        <v>80101505</v>
      </c>
      <c r="B323" s="18" t="s">
        <v>172</v>
      </c>
      <c r="C323" s="28">
        <v>42064</v>
      </c>
      <c r="D323" s="26">
        <v>10</v>
      </c>
      <c r="E323" s="9" t="s">
        <v>37</v>
      </c>
      <c r="F323" s="20" t="s">
        <v>66</v>
      </c>
      <c r="G323" s="71">
        <v>55400000</v>
      </c>
      <c r="H323" s="72">
        <f t="shared" si="5"/>
        <v>55400000</v>
      </c>
      <c r="I323" s="19" t="s">
        <v>905</v>
      </c>
      <c r="J323" s="19" t="s">
        <v>905</v>
      </c>
      <c r="K323" s="20" t="s">
        <v>39</v>
      </c>
      <c r="N323" s="10"/>
    </row>
    <row r="324" spans="1:14" ht="131.25">
      <c r="A324" s="19">
        <v>80101505</v>
      </c>
      <c r="B324" s="18" t="s">
        <v>138</v>
      </c>
      <c r="C324" s="28">
        <v>42064</v>
      </c>
      <c r="D324" s="26">
        <v>10</v>
      </c>
      <c r="E324" s="9" t="s">
        <v>37</v>
      </c>
      <c r="F324" s="20" t="s">
        <v>66</v>
      </c>
      <c r="G324" s="71">
        <v>23220000</v>
      </c>
      <c r="H324" s="72">
        <f t="shared" si="5"/>
        <v>23220000</v>
      </c>
      <c r="I324" s="19" t="s">
        <v>905</v>
      </c>
      <c r="J324" s="19" t="s">
        <v>905</v>
      </c>
      <c r="K324" s="20" t="s">
        <v>39</v>
      </c>
      <c r="N324" s="10"/>
    </row>
    <row r="325" spans="1:14" ht="131.25">
      <c r="A325" s="20">
        <v>80161500</v>
      </c>
      <c r="B325" s="18" t="s">
        <v>181</v>
      </c>
      <c r="C325" s="28">
        <v>42064</v>
      </c>
      <c r="D325" s="26">
        <v>10</v>
      </c>
      <c r="E325" s="9" t="s">
        <v>37</v>
      </c>
      <c r="F325" s="20" t="s">
        <v>66</v>
      </c>
      <c r="G325" s="71">
        <v>35000000</v>
      </c>
      <c r="H325" s="72">
        <f t="shared" si="5"/>
        <v>35000000</v>
      </c>
      <c r="I325" s="19" t="s">
        <v>905</v>
      </c>
      <c r="J325" s="19" t="s">
        <v>905</v>
      </c>
      <c r="K325" s="20" t="s">
        <v>39</v>
      </c>
      <c r="N325" s="10"/>
    </row>
    <row r="326" spans="1:14" ht="131.25">
      <c r="A326" s="19">
        <v>80101505</v>
      </c>
      <c r="B326" s="18" t="s">
        <v>182</v>
      </c>
      <c r="C326" s="28">
        <v>42064</v>
      </c>
      <c r="D326" s="26">
        <v>10</v>
      </c>
      <c r="E326" s="9" t="s">
        <v>37</v>
      </c>
      <c r="F326" s="20" t="s">
        <v>66</v>
      </c>
      <c r="G326" s="71">
        <v>35970000</v>
      </c>
      <c r="H326" s="72">
        <f t="shared" si="5"/>
        <v>35970000</v>
      </c>
      <c r="I326" s="19" t="s">
        <v>905</v>
      </c>
      <c r="J326" s="19" t="s">
        <v>905</v>
      </c>
      <c r="K326" s="20" t="s">
        <v>39</v>
      </c>
      <c r="N326" s="10"/>
    </row>
    <row r="327" spans="1:14" ht="131.25">
      <c r="A327" s="19">
        <v>80101505</v>
      </c>
      <c r="B327" s="18" t="s">
        <v>172</v>
      </c>
      <c r="C327" s="28">
        <v>42064</v>
      </c>
      <c r="D327" s="26">
        <v>10</v>
      </c>
      <c r="E327" s="9" t="s">
        <v>37</v>
      </c>
      <c r="F327" s="20" t="s">
        <v>66</v>
      </c>
      <c r="G327" s="71">
        <v>55400000</v>
      </c>
      <c r="H327" s="72">
        <f t="shared" si="5"/>
        <v>55400000</v>
      </c>
      <c r="I327" s="19" t="s">
        <v>905</v>
      </c>
      <c r="J327" s="19" t="s">
        <v>905</v>
      </c>
      <c r="K327" s="20" t="s">
        <v>39</v>
      </c>
      <c r="N327" s="10"/>
    </row>
    <row r="328" spans="1:14" ht="131.25">
      <c r="A328" s="19">
        <v>80101505</v>
      </c>
      <c r="B328" s="18" t="s">
        <v>176</v>
      </c>
      <c r="C328" s="28">
        <v>42064</v>
      </c>
      <c r="D328" s="26">
        <v>8</v>
      </c>
      <c r="E328" s="9" t="s">
        <v>37</v>
      </c>
      <c r="F328" s="20" t="s">
        <v>66</v>
      </c>
      <c r="G328" s="71">
        <v>32952000</v>
      </c>
      <c r="H328" s="72">
        <f t="shared" si="5"/>
        <v>32952000</v>
      </c>
      <c r="I328" s="19" t="s">
        <v>905</v>
      </c>
      <c r="J328" s="19" t="s">
        <v>905</v>
      </c>
      <c r="K328" s="20" t="s">
        <v>39</v>
      </c>
      <c r="N328" s="10"/>
    </row>
    <row r="329" spans="1:14" ht="131.25">
      <c r="A329" s="19">
        <v>80101505</v>
      </c>
      <c r="B329" s="18" t="s">
        <v>176</v>
      </c>
      <c r="C329" s="28">
        <v>42064</v>
      </c>
      <c r="D329" s="26">
        <v>10</v>
      </c>
      <c r="E329" s="9" t="s">
        <v>37</v>
      </c>
      <c r="F329" s="20" t="s">
        <v>66</v>
      </c>
      <c r="G329" s="71">
        <v>55400000</v>
      </c>
      <c r="H329" s="72">
        <f t="shared" si="5"/>
        <v>55400000</v>
      </c>
      <c r="I329" s="19" t="s">
        <v>905</v>
      </c>
      <c r="J329" s="19" t="s">
        <v>905</v>
      </c>
      <c r="K329" s="20" t="s">
        <v>39</v>
      </c>
      <c r="N329" s="10"/>
    </row>
    <row r="330" spans="1:14" ht="131.25">
      <c r="A330" s="19">
        <v>80101505</v>
      </c>
      <c r="B330" s="18" t="s">
        <v>172</v>
      </c>
      <c r="C330" s="28">
        <v>42064</v>
      </c>
      <c r="D330" s="26">
        <v>10</v>
      </c>
      <c r="E330" s="9" t="s">
        <v>37</v>
      </c>
      <c r="F330" s="20" t="s">
        <v>66</v>
      </c>
      <c r="G330" s="71">
        <v>55400000</v>
      </c>
      <c r="H330" s="72">
        <f t="shared" si="5"/>
        <v>55400000</v>
      </c>
      <c r="I330" s="19" t="s">
        <v>905</v>
      </c>
      <c r="J330" s="19" t="s">
        <v>905</v>
      </c>
      <c r="K330" s="20" t="s">
        <v>39</v>
      </c>
      <c r="N330" s="10"/>
    </row>
    <row r="331" spans="1:14" ht="131.25">
      <c r="A331" s="19">
        <v>80101505</v>
      </c>
      <c r="B331" s="18" t="s">
        <v>175</v>
      </c>
      <c r="C331" s="28">
        <v>42064</v>
      </c>
      <c r="D331" s="26">
        <v>10</v>
      </c>
      <c r="E331" s="9" t="s">
        <v>37</v>
      </c>
      <c r="F331" s="20" t="s">
        <v>66</v>
      </c>
      <c r="G331" s="71">
        <v>35970000</v>
      </c>
      <c r="H331" s="72">
        <f t="shared" si="5"/>
        <v>35970000</v>
      </c>
      <c r="I331" s="19" t="s">
        <v>905</v>
      </c>
      <c r="J331" s="19" t="s">
        <v>905</v>
      </c>
      <c r="K331" s="20" t="s">
        <v>39</v>
      </c>
      <c r="N331" s="10"/>
    </row>
    <row r="332" spans="1:14" ht="131.25">
      <c r="A332" s="19">
        <v>80101505</v>
      </c>
      <c r="B332" s="18" t="s">
        <v>176</v>
      </c>
      <c r="C332" s="28">
        <v>42064</v>
      </c>
      <c r="D332" s="26">
        <v>10</v>
      </c>
      <c r="E332" s="9" t="s">
        <v>37</v>
      </c>
      <c r="F332" s="20" t="s">
        <v>66</v>
      </c>
      <c r="G332" s="71">
        <v>55400000</v>
      </c>
      <c r="H332" s="72">
        <f t="shared" si="5"/>
        <v>55400000</v>
      </c>
      <c r="I332" s="19" t="s">
        <v>905</v>
      </c>
      <c r="J332" s="19" t="s">
        <v>905</v>
      </c>
      <c r="K332" s="20" t="s">
        <v>39</v>
      </c>
      <c r="N332" s="10"/>
    </row>
    <row r="333" spans="1:14" ht="131.25">
      <c r="A333" s="19">
        <v>80101505</v>
      </c>
      <c r="B333" s="18" t="s">
        <v>176</v>
      </c>
      <c r="C333" s="28">
        <v>42064</v>
      </c>
      <c r="D333" s="26">
        <v>10</v>
      </c>
      <c r="E333" s="9" t="s">
        <v>37</v>
      </c>
      <c r="F333" s="20" t="s">
        <v>66</v>
      </c>
      <c r="G333" s="71">
        <v>55400000</v>
      </c>
      <c r="H333" s="72">
        <f t="shared" si="5"/>
        <v>55400000</v>
      </c>
      <c r="I333" s="19" t="s">
        <v>905</v>
      </c>
      <c r="J333" s="19" t="s">
        <v>905</v>
      </c>
      <c r="K333" s="20" t="s">
        <v>39</v>
      </c>
      <c r="N333" s="10"/>
    </row>
    <row r="334" spans="1:14" ht="131.25">
      <c r="A334" s="19">
        <v>80101505</v>
      </c>
      <c r="B334" s="18" t="s">
        <v>176</v>
      </c>
      <c r="C334" s="28">
        <v>42064</v>
      </c>
      <c r="D334" s="26">
        <v>10</v>
      </c>
      <c r="E334" s="9" t="s">
        <v>37</v>
      </c>
      <c r="F334" s="20" t="s">
        <v>66</v>
      </c>
      <c r="G334" s="71">
        <v>55400000</v>
      </c>
      <c r="H334" s="72">
        <f t="shared" si="5"/>
        <v>55400000</v>
      </c>
      <c r="I334" s="19" t="s">
        <v>905</v>
      </c>
      <c r="J334" s="19" t="s">
        <v>905</v>
      </c>
      <c r="K334" s="20" t="s">
        <v>39</v>
      </c>
      <c r="N334" s="10"/>
    </row>
    <row r="335" spans="1:14" ht="131.25">
      <c r="A335" s="19">
        <v>80101505</v>
      </c>
      <c r="B335" s="18" t="s">
        <v>176</v>
      </c>
      <c r="C335" s="28">
        <v>42064</v>
      </c>
      <c r="D335" s="26">
        <v>8</v>
      </c>
      <c r="E335" s="9" t="s">
        <v>37</v>
      </c>
      <c r="F335" s="20" t="s">
        <v>66</v>
      </c>
      <c r="G335" s="71">
        <v>44320000</v>
      </c>
      <c r="H335" s="72">
        <f t="shared" si="5"/>
        <v>44320000</v>
      </c>
      <c r="I335" s="19" t="s">
        <v>905</v>
      </c>
      <c r="J335" s="19" t="s">
        <v>905</v>
      </c>
      <c r="K335" s="20" t="s">
        <v>39</v>
      </c>
      <c r="N335" s="10"/>
    </row>
    <row r="336" spans="1:14" ht="131.25">
      <c r="A336" s="19">
        <v>80101505</v>
      </c>
      <c r="B336" s="18" t="s">
        <v>172</v>
      </c>
      <c r="C336" s="28">
        <v>42064</v>
      </c>
      <c r="D336" s="26">
        <v>10</v>
      </c>
      <c r="E336" s="9" t="s">
        <v>37</v>
      </c>
      <c r="F336" s="20" t="s">
        <v>66</v>
      </c>
      <c r="G336" s="71">
        <v>65960000</v>
      </c>
      <c r="H336" s="72">
        <f t="shared" si="5"/>
        <v>65960000</v>
      </c>
      <c r="I336" s="19" t="s">
        <v>905</v>
      </c>
      <c r="J336" s="19" t="s">
        <v>905</v>
      </c>
      <c r="K336" s="20" t="s">
        <v>39</v>
      </c>
      <c r="N336" s="10"/>
    </row>
    <row r="337" spans="1:14" ht="131.25">
      <c r="A337" s="19">
        <v>80101505</v>
      </c>
      <c r="B337" s="18" t="s">
        <v>176</v>
      </c>
      <c r="C337" s="28">
        <v>42064</v>
      </c>
      <c r="D337" s="26">
        <v>8</v>
      </c>
      <c r="E337" s="9" t="s">
        <v>37</v>
      </c>
      <c r="F337" s="20" t="s">
        <v>66</v>
      </c>
      <c r="G337" s="71">
        <v>44320000</v>
      </c>
      <c r="H337" s="72">
        <f t="shared" si="5"/>
        <v>44320000</v>
      </c>
      <c r="I337" s="19" t="s">
        <v>905</v>
      </c>
      <c r="J337" s="19" t="s">
        <v>905</v>
      </c>
      <c r="K337" s="20" t="s">
        <v>39</v>
      </c>
      <c r="N337" s="10"/>
    </row>
    <row r="338" spans="1:14" ht="131.25">
      <c r="A338" s="19">
        <v>80101505</v>
      </c>
      <c r="B338" s="18" t="s">
        <v>176</v>
      </c>
      <c r="C338" s="28">
        <v>42064</v>
      </c>
      <c r="D338" s="26">
        <v>10</v>
      </c>
      <c r="E338" s="9" t="s">
        <v>37</v>
      </c>
      <c r="F338" s="20" t="s">
        <v>66</v>
      </c>
      <c r="G338" s="71">
        <v>55400000</v>
      </c>
      <c r="H338" s="72">
        <f t="shared" si="5"/>
        <v>55400000</v>
      </c>
      <c r="I338" s="19" t="s">
        <v>905</v>
      </c>
      <c r="J338" s="19" t="s">
        <v>905</v>
      </c>
      <c r="K338" s="20" t="s">
        <v>39</v>
      </c>
      <c r="N338" s="10"/>
    </row>
    <row r="339" spans="1:14" ht="131.25">
      <c r="A339" s="19">
        <v>80101505</v>
      </c>
      <c r="B339" s="18" t="s">
        <v>142</v>
      </c>
      <c r="C339" s="28">
        <v>42064</v>
      </c>
      <c r="D339" s="26">
        <v>8</v>
      </c>
      <c r="E339" s="9" t="s">
        <v>37</v>
      </c>
      <c r="F339" s="20" t="s">
        <v>66</v>
      </c>
      <c r="G339" s="71">
        <v>37232000</v>
      </c>
      <c r="H339" s="72">
        <f t="shared" si="5"/>
        <v>37232000</v>
      </c>
      <c r="I339" s="19" t="s">
        <v>905</v>
      </c>
      <c r="J339" s="19" t="s">
        <v>905</v>
      </c>
      <c r="K339" s="20" t="s">
        <v>39</v>
      </c>
      <c r="N339" s="10"/>
    </row>
    <row r="340" spans="1:14" ht="131.25">
      <c r="A340" s="19">
        <v>80101505</v>
      </c>
      <c r="B340" s="18" t="s">
        <v>172</v>
      </c>
      <c r="C340" s="28">
        <v>42064</v>
      </c>
      <c r="D340" s="26">
        <v>10</v>
      </c>
      <c r="E340" s="9" t="s">
        <v>37</v>
      </c>
      <c r="F340" s="20" t="s">
        <v>66</v>
      </c>
      <c r="G340" s="71">
        <v>55400000</v>
      </c>
      <c r="H340" s="72">
        <f t="shared" si="5"/>
        <v>55400000</v>
      </c>
      <c r="I340" s="19" t="s">
        <v>905</v>
      </c>
      <c r="J340" s="19" t="s">
        <v>905</v>
      </c>
      <c r="K340" s="20" t="s">
        <v>39</v>
      </c>
      <c r="N340" s="10"/>
    </row>
    <row r="341" spans="1:14" ht="131.25">
      <c r="A341" s="19">
        <v>80101505</v>
      </c>
      <c r="B341" s="18" t="s">
        <v>179</v>
      </c>
      <c r="C341" s="28">
        <v>42064</v>
      </c>
      <c r="D341" s="26">
        <v>12</v>
      </c>
      <c r="E341" s="9" t="s">
        <v>37</v>
      </c>
      <c r="F341" s="20" t="s">
        <v>66</v>
      </c>
      <c r="G341" s="71">
        <v>90348000</v>
      </c>
      <c r="H341" s="72">
        <f t="shared" si="5"/>
        <v>90348000</v>
      </c>
      <c r="I341" s="19" t="s">
        <v>905</v>
      </c>
      <c r="J341" s="19" t="s">
        <v>905</v>
      </c>
      <c r="K341" s="20" t="s">
        <v>39</v>
      </c>
      <c r="N341" s="10"/>
    </row>
    <row r="342" spans="1:14" ht="131.25">
      <c r="A342" s="19">
        <v>80101505</v>
      </c>
      <c r="B342" s="18" t="s">
        <v>172</v>
      </c>
      <c r="C342" s="28">
        <v>42064</v>
      </c>
      <c r="D342" s="26">
        <v>10</v>
      </c>
      <c r="E342" s="9" t="s">
        <v>37</v>
      </c>
      <c r="F342" s="20" t="s">
        <v>66</v>
      </c>
      <c r="G342" s="71">
        <v>75290000</v>
      </c>
      <c r="H342" s="72">
        <f t="shared" si="5"/>
        <v>75290000</v>
      </c>
      <c r="I342" s="19" t="s">
        <v>905</v>
      </c>
      <c r="J342" s="19" t="s">
        <v>905</v>
      </c>
      <c r="K342" s="20" t="s">
        <v>39</v>
      </c>
      <c r="N342" s="10"/>
    </row>
    <row r="343" spans="1:14" ht="131.25">
      <c r="A343" s="19">
        <v>80101505</v>
      </c>
      <c r="B343" s="18" t="s">
        <v>176</v>
      </c>
      <c r="C343" s="28">
        <v>42064</v>
      </c>
      <c r="D343" s="26">
        <v>10</v>
      </c>
      <c r="E343" s="9" t="s">
        <v>37</v>
      </c>
      <c r="F343" s="20" t="s">
        <v>66</v>
      </c>
      <c r="G343" s="71">
        <v>55400000</v>
      </c>
      <c r="H343" s="72">
        <f t="shared" si="5"/>
        <v>55400000</v>
      </c>
      <c r="I343" s="19" t="s">
        <v>905</v>
      </c>
      <c r="J343" s="19" t="s">
        <v>905</v>
      </c>
      <c r="K343" s="20" t="s">
        <v>39</v>
      </c>
      <c r="N343" s="10"/>
    </row>
    <row r="344" spans="1:14" ht="131.25">
      <c r="A344" s="19">
        <v>80101505</v>
      </c>
      <c r="B344" s="18" t="s">
        <v>172</v>
      </c>
      <c r="C344" s="28">
        <v>42064</v>
      </c>
      <c r="D344" s="26">
        <v>10</v>
      </c>
      <c r="E344" s="9" t="s">
        <v>37</v>
      </c>
      <c r="F344" s="20" t="s">
        <v>66</v>
      </c>
      <c r="G344" s="71">
        <v>46540000</v>
      </c>
      <c r="H344" s="72">
        <f t="shared" si="5"/>
        <v>46540000</v>
      </c>
      <c r="I344" s="19" t="s">
        <v>905</v>
      </c>
      <c r="J344" s="19" t="s">
        <v>905</v>
      </c>
      <c r="K344" s="20" t="s">
        <v>39</v>
      </c>
      <c r="N344" s="10"/>
    </row>
    <row r="345" spans="1:14" ht="131.25">
      <c r="A345" s="19">
        <v>80101505</v>
      </c>
      <c r="B345" s="18" t="s">
        <v>172</v>
      </c>
      <c r="C345" s="28">
        <v>42064</v>
      </c>
      <c r="D345" s="26">
        <v>10</v>
      </c>
      <c r="E345" s="9" t="s">
        <v>37</v>
      </c>
      <c r="F345" s="20" t="s">
        <v>66</v>
      </c>
      <c r="G345" s="71">
        <v>55400000</v>
      </c>
      <c r="H345" s="72">
        <f t="shared" si="5"/>
        <v>55400000</v>
      </c>
      <c r="I345" s="19" t="s">
        <v>905</v>
      </c>
      <c r="J345" s="19" t="s">
        <v>905</v>
      </c>
      <c r="K345" s="20" t="s">
        <v>39</v>
      </c>
      <c r="N345" s="10"/>
    </row>
    <row r="346" spans="1:14" ht="131.25">
      <c r="A346" s="19">
        <v>80101505</v>
      </c>
      <c r="B346" s="18" t="s">
        <v>179</v>
      </c>
      <c r="C346" s="28">
        <v>42064</v>
      </c>
      <c r="D346" s="26">
        <v>10</v>
      </c>
      <c r="E346" s="9" t="s">
        <v>37</v>
      </c>
      <c r="F346" s="20" t="s">
        <v>66</v>
      </c>
      <c r="G346" s="71">
        <v>65960000</v>
      </c>
      <c r="H346" s="72">
        <f t="shared" si="5"/>
        <v>65960000</v>
      </c>
      <c r="I346" s="19" t="s">
        <v>905</v>
      </c>
      <c r="J346" s="19" t="s">
        <v>905</v>
      </c>
      <c r="K346" s="20" t="s">
        <v>39</v>
      </c>
      <c r="N346" s="10"/>
    </row>
    <row r="347" spans="1:14" ht="131.25">
      <c r="A347" s="19">
        <v>80101505</v>
      </c>
      <c r="B347" s="18" t="s">
        <v>137</v>
      </c>
      <c r="C347" s="28">
        <v>42064</v>
      </c>
      <c r="D347" s="26">
        <v>10</v>
      </c>
      <c r="E347" s="9" t="s">
        <v>37</v>
      </c>
      <c r="F347" s="20" t="s">
        <v>66</v>
      </c>
      <c r="G347" s="71">
        <v>75290000</v>
      </c>
      <c r="H347" s="72">
        <f t="shared" si="5"/>
        <v>75290000</v>
      </c>
      <c r="I347" s="19" t="s">
        <v>905</v>
      </c>
      <c r="J347" s="19" t="s">
        <v>905</v>
      </c>
      <c r="K347" s="20" t="s">
        <v>39</v>
      </c>
      <c r="N347" s="10"/>
    </row>
    <row r="348" spans="1:14" ht="131.25">
      <c r="A348" s="19">
        <v>80101505</v>
      </c>
      <c r="B348" s="18" t="s">
        <v>176</v>
      </c>
      <c r="C348" s="28">
        <v>42064</v>
      </c>
      <c r="D348" s="26">
        <v>10</v>
      </c>
      <c r="E348" s="9" t="s">
        <v>37</v>
      </c>
      <c r="F348" s="20" t="s">
        <v>66</v>
      </c>
      <c r="G348" s="71">
        <v>100000000</v>
      </c>
      <c r="H348" s="72">
        <f t="shared" si="5"/>
        <v>100000000</v>
      </c>
      <c r="I348" s="19" t="s">
        <v>905</v>
      </c>
      <c r="J348" s="19" t="s">
        <v>905</v>
      </c>
      <c r="K348" s="20" t="s">
        <v>39</v>
      </c>
      <c r="N348" s="10"/>
    </row>
    <row r="349" spans="1:14" ht="131.25">
      <c r="A349" s="19">
        <v>80101505</v>
      </c>
      <c r="B349" s="18" t="s">
        <v>172</v>
      </c>
      <c r="C349" s="28">
        <v>42064</v>
      </c>
      <c r="D349" s="26">
        <v>8</v>
      </c>
      <c r="E349" s="9" t="s">
        <v>37</v>
      </c>
      <c r="F349" s="20" t="s">
        <v>66</v>
      </c>
      <c r="G349" s="71">
        <v>44320000</v>
      </c>
      <c r="H349" s="72">
        <f t="shared" si="5"/>
        <v>44320000</v>
      </c>
      <c r="I349" s="19" t="s">
        <v>905</v>
      </c>
      <c r="J349" s="19" t="s">
        <v>905</v>
      </c>
      <c r="K349" s="20" t="s">
        <v>39</v>
      </c>
      <c r="N349" s="10"/>
    </row>
    <row r="350" spans="1:14" ht="131.25">
      <c r="A350" s="19">
        <v>80101505</v>
      </c>
      <c r="B350" s="18" t="s">
        <v>133</v>
      </c>
      <c r="C350" s="28">
        <v>42064</v>
      </c>
      <c r="D350" s="26">
        <v>10</v>
      </c>
      <c r="E350" s="9" t="s">
        <v>37</v>
      </c>
      <c r="F350" s="20" t="s">
        <v>66</v>
      </c>
      <c r="G350" s="71">
        <v>31830000</v>
      </c>
      <c r="H350" s="72">
        <f t="shared" si="5"/>
        <v>31830000</v>
      </c>
      <c r="I350" s="19" t="s">
        <v>905</v>
      </c>
      <c r="J350" s="19" t="s">
        <v>905</v>
      </c>
      <c r="K350" s="20" t="s">
        <v>39</v>
      </c>
      <c r="N350" s="10"/>
    </row>
    <row r="351" spans="1:14" ht="168.75">
      <c r="A351" s="19">
        <v>80101505</v>
      </c>
      <c r="B351" s="18" t="s">
        <v>183</v>
      </c>
      <c r="C351" s="28">
        <v>42064</v>
      </c>
      <c r="D351" s="26">
        <v>10</v>
      </c>
      <c r="E351" s="9" t="s">
        <v>37</v>
      </c>
      <c r="F351" s="20" t="s">
        <v>66</v>
      </c>
      <c r="G351" s="71">
        <v>55400000</v>
      </c>
      <c r="H351" s="72">
        <f t="shared" si="5"/>
        <v>55400000</v>
      </c>
      <c r="I351" s="19" t="s">
        <v>905</v>
      </c>
      <c r="J351" s="19" t="s">
        <v>905</v>
      </c>
      <c r="K351" s="20" t="s">
        <v>39</v>
      </c>
      <c r="N351" s="10"/>
    </row>
    <row r="352" spans="1:14" ht="131.25">
      <c r="A352" s="19">
        <v>80101505</v>
      </c>
      <c r="B352" s="18" t="s">
        <v>176</v>
      </c>
      <c r="C352" s="28">
        <v>42064</v>
      </c>
      <c r="D352" s="26">
        <v>10</v>
      </c>
      <c r="E352" s="9" t="s">
        <v>37</v>
      </c>
      <c r="F352" s="20" t="s">
        <v>66</v>
      </c>
      <c r="G352" s="71">
        <v>55400000</v>
      </c>
      <c r="H352" s="72">
        <f t="shared" si="5"/>
        <v>55400000</v>
      </c>
      <c r="I352" s="19" t="s">
        <v>905</v>
      </c>
      <c r="J352" s="19" t="s">
        <v>905</v>
      </c>
      <c r="K352" s="20" t="s">
        <v>39</v>
      </c>
      <c r="N352" s="10"/>
    </row>
    <row r="353" spans="1:14" ht="131.25">
      <c r="A353" s="19">
        <v>80101505</v>
      </c>
      <c r="B353" s="18" t="s">
        <v>137</v>
      </c>
      <c r="C353" s="28">
        <v>42064</v>
      </c>
      <c r="D353" s="26">
        <v>10</v>
      </c>
      <c r="E353" s="9" t="s">
        <v>37</v>
      </c>
      <c r="F353" s="20" t="s">
        <v>66</v>
      </c>
      <c r="G353" s="71">
        <v>41190000</v>
      </c>
      <c r="H353" s="72">
        <f t="shared" si="5"/>
        <v>41190000</v>
      </c>
      <c r="I353" s="19" t="s">
        <v>905</v>
      </c>
      <c r="J353" s="19" t="s">
        <v>905</v>
      </c>
      <c r="K353" s="20" t="s">
        <v>39</v>
      </c>
      <c r="N353" s="10"/>
    </row>
    <row r="354" spans="1:14" s="13" customFormat="1" ht="318.75">
      <c r="A354" s="19">
        <v>80101505</v>
      </c>
      <c r="B354" s="18" t="s">
        <v>184</v>
      </c>
      <c r="C354" s="28">
        <v>42064</v>
      </c>
      <c r="D354" s="26">
        <v>10</v>
      </c>
      <c r="E354" s="9" t="s">
        <v>37</v>
      </c>
      <c r="F354" s="20" t="s">
        <v>66</v>
      </c>
      <c r="G354" s="71">
        <v>46540000</v>
      </c>
      <c r="H354" s="72">
        <f t="shared" si="5"/>
        <v>46540000</v>
      </c>
      <c r="I354" s="19" t="s">
        <v>905</v>
      </c>
      <c r="J354" s="19" t="s">
        <v>905</v>
      </c>
      <c r="K354" s="20" t="s">
        <v>39</v>
      </c>
      <c r="N354" s="14"/>
    </row>
    <row r="355" spans="1:14" s="13" customFormat="1" ht="187.5">
      <c r="A355" s="19">
        <v>80101505</v>
      </c>
      <c r="B355" s="18" t="s">
        <v>185</v>
      </c>
      <c r="C355" s="28">
        <v>42064</v>
      </c>
      <c r="D355" s="26">
        <v>10</v>
      </c>
      <c r="E355" s="9" t="s">
        <v>37</v>
      </c>
      <c r="F355" s="20" t="s">
        <v>66</v>
      </c>
      <c r="G355" s="71">
        <v>59690000</v>
      </c>
      <c r="H355" s="72">
        <f t="shared" si="5"/>
        <v>59690000</v>
      </c>
      <c r="I355" s="19" t="s">
        <v>905</v>
      </c>
      <c r="J355" s="19" t="s">
        <v>905</v>
      </c>
      <c r="K355" s="20" t="s">
        <v>39</v>
      </c>
      <c r="N355" s="14"/>
    </row>
    <row r="356" spans="1:14" s="13" customFormat="1" ht="131.25">
      <c r="A356" s="19">
        <v>80101505</v>
      </c>
      <c r="B356" s="18" t="s">
        <v>186</v>
      </c>
      <c r="C356" s="28">
        <v>42064</v>
      </c>
      <c r="D356" s="26">
        <v>10</v>
      </c>
      <c r="E356" s="9" t="s">
        <v>37</v>
      </c>
      <c r="F356" s="20" t="s">
        <v>66</v>
      </c>
      <c r="G356" s="71">
        <v>75290000</v>
      </c>
      <c r="H356" s="72">
        <f t="shared" si="5"/>
        <v>75290000</v>
      </c>
      <c r="I356" s="19" t="s">
        <v>905</v>
      </c>
      <c r="J356" s="19" t="s">
        <v>905</v>
      </c>
      <c r="K356" s="20" t="s">
        <v>39</v>
      </c>
      <c r="N356" s="14"/>
    </row>
    <row r="357" spans="1:14" s="13" customFormat="1" ht="187.5">
      <c r="A357" s="19">
        <v>80101505</v>
      </c>
      <c r="B357" s="18" t="s">
        <v>187</v>
      </c>
      <c r="C357" s="28">
        <v>42064</v>
      </c>
      <c r="D357" s="26">
        <v>10</v>
      </c>
      <c r="E357" s="9" t="s">
        <v>37</v>
      </c>
      <c r="F357" s="20" t="s">
        <v>66</v>
      </c>
      <c r="G357" s="71">
        <v>55400000</v>
      </c>
      <c r="H357" s="72">
        <f t="shared" si="5"/>
        <v>55400000</v>
      </c>
      <c r="I357" s="19" t="s">
        <v>905</v>
      </c>
      <c r="J357" s="19" t="s">
        <v>905</v>
      </c>
      <c r="K357" s="20" t="s">
        <v>39</v>
      </c>
      <c r="N357" s="14"/>
    </row>
    <row r="358" spans="1:14" s="13" customFormat="1" ht="131.25">
      <c r="A358" s="19">
        <v>80101505</v>
      </c>
      <c r="B358" s="18" t="s">
        <v>188</v>
      </c>
      <c r="C358" s="28">
        <v>42064</v>
      </c>
      <c r="D358" s="26">
        <v>10</v>
      </c>
      <c r="E358" s="9" t="s">
        <v>37</v>
      </c>
      <c r="F358" s="20" t="s">
        <v>66</v>
      </c>
      <c r="G358" s="71">
        <v>26130000</v>
      </c>
      <c r="H358" s="72">
        <f t="shared" si="5"/>
        <v>26130000</v>
      </c>
      <c r="I358" s="19" t="s">
        <v>905</v>
      </c>
      <c r="J358" s="19" t="s">
        <v>905</v>
      </c>
      <c r="K358" s="20" t="s">
        <v>39</v>
      </c>
      <c r="N358" s="14"/>
    </row>
    <row r="359" spans="1:14" s="13" customFormat="1" ht="206.25">
      <c r="A359" s="19">
        <v>80101505</v>
      </c>
      <c r="B359" s="18" t="s">
        <v>189</v>
      </c>
      <c r="C359" s="28">
        <v>42064</v>
      </c>
      <c r="D359" s="26">
        <v>10</v>
      </c>
      <c r="E359" s="9" t="s">
        <v>37</v>
      </c>
      <c r="F359" s="20" t="s">
        <v>66</v>
      </c>
      <c r="G359" s="71">
        <v>55400000</v>
      </c>
      <c r="H359" s="72">
        <f t="shared" si="5"/>
        <v>55400000</v>
      </c>
      <c r="I359" s="19" t="s">
        <v>905</v>
      </c>
      <c r="J359" s="19" t="s">
        <v>905</v>
      </c>
      <c r="K359" s="20" t="s">
        <v>39</v>
      </c>
      <c r="N359" s="14"/>
    </row>
    <row r="360" spans="1:14" s="13" customFormat="1" ht="150">
      <c r="A360" s="19">
        <v>80101505</v>
      </c>
      <c r="B360" s="18" t="s">
        <v>190</v>
      </c>
      <c r="C360" s="28">
        <v>42064</v>
      </c>
      <c r="D360" s="26">
        <v>10</v>
      </c>
      <c r="E360" s="9" t="s">
        <v>37</v>
      </c>
      <c r="F360" s="20" t="s">
        <v>66</v>
      </c>
      <c r="G360" s="71">
        <v>59690000</v>
      </c>
      <c r="H360" s="72">
        <f t="shared" si="5"/>
        <v>59690000</v>
      </c>
      <c r="I360" s="19" t="s">
        <v>905</v>
      </c>
      <c r="J360" s="19" t="s">
        <v>905</v>
      </c>
      <c r="K360" s="20" t="s">
        <v>39</v>
      </c>
      <c r="N360" s="14"/>
    </row>
    <row r="361" spans="1:14" s="13" customFormat="1" ht="131.25">
      <c r="A361" s="19">
        <v>80101505</v>
      </c>
      <c r="B361" s="18" t="s">
        <v>191</v>
      </c>
      <c r="C361" s="28">
        <v>42064</v>
      </c>
      <c r="D361" s="26">
        <v>10</v>
      </c>
      <c r="E361" s="9" t="s">
        <v>37</v>
      </c>
      <c r="F361" s="20" t="s">
        <v>66</v>
      </c>
      <c r="G361" s="71">
        <v>46540000</v>
      </c>
      <c r="H361" s="72">
        <f t="shared" si="5"/>
        <v>46540000</v>
      </c>
      <c r="I361" s="19" t="s">
        <v>905</v>
      </c>
      <c r="J361" s="19" t="s">
        <v>905</v>
      </c>
      <c r="K361" s="20" t="s">
        <v>39</v>
      </c>
      <c r="N361" s="14"/>
    </row>
    <row r="362" spans="1:14" s="13" customFormat="1" ht="131.25">
      <c r="A362" s="19">
        <v>80101505</v>
      </c>
      <c r="B362" s="18" t="s">
        <v>176</v>
      </c>
      <c r="C362" s="28">
        <v>42064</v>
      </c>
      <c r="D362" s="26">
        <v>10</v>
      </c>
      <c r="E362" s="9" t="s">
        <v>37</v>
      </c>
      <c r="F362" s="20" t="s">
        <v>66</v>
      </c>
      <c r="G362" s="71">
        <v>55400000</v>
      </c>
      <c r="H362" s="72">
        <f t="shared" si="5"/>
        <v>55400000</v>
      </c>
      <c r="I362" s="19" t="s">
        <v>905</v>
      </c>
      <c r="J362" s="19" t="s">
        <v>905</v>
      </c>
      <c r="K362" s="20" t="s">
        <v>39</v>
      </c>
      <c r="N362" s="14"/>
    </row>
    <row r="363" spans="1:14" s="13" customFormat="1" ht="131.25">
      <c r="A363" s="19">
        <v>80101505</v>
      </c>
      <c r="B363" s="18" t="s">
        <v>176</v>
      </c>
      <c r="C363" s="28">
        <v>42064</v>
      </c>
      <c r="D363" s="26">
        <v>8</v>
      </c>
      <c r="E363" s="9" t="s">
        <v>37</v>
      </c>
      <c r="F363" s="20" t="s">
        <v>66</v>
      </c>
      <c r="G363" s="71">
        <v>37232000</v>
      </c>
      <c r="H363" s="72">
        <f t="shared" si="5"/>
        <v>37232000</v>
      </c>
      <c r="I363" s="19" t="s">
        <v>905</v>
      </c>
      <c r="J363" s="19" t="s">
        <v>905</v>
      </c>
      <c r="K363" s="20" t="s">
        <v>39</v>
      </c>
      <c r="N363" s="14"/>
    </row>
    <row r="364" spans="1:14" s="13" customFormat="1" ht="131.25">
      <c r="A364" s="19">
        <v>80101505</v>
      </c>
      <c r="B364" s="18" t="s">
        <v>192</v>
      </c>
      <c r="C364" s="28">
        <v>42064</v>
      </c>
      <c r="D364" s="26">
        <v>8</v>
      </c>
      <c r="E364" s="9" t="s">
        <v>37</v>
      </c>
      <c r="F364" s="20" t="s">
        <v>66</v>
      </c>
      <c r="G364" s="71">
        <v>44320000</v>
      </c>
      <c r="H364" s="72">
        <f t="shared" si="5"/>
        <v>44320000</v>
      </c>
      <c r="I364" s="19" t="s">
        <v>905</v>
      </c>
      <c r="J364" s="19" t="s">
        <v>905</v>
      </c>
      <c r="K364" s="20" t="s">
        <v>39</v>
      </c>
      <c r="N364" s="14"/>
    </row>
    <row r="365" spans="1:14" s="13" customFormat="1" ht="131.25">
      <c r="A365" s="19">
        <v>80101505</v>
      </c>
      <c r="B365" s="18" t="s">
        <v>130</v>
      </c>
      <c r="C365" s="28">
        <v>42064</v>
      </c>
      <c r="D365" s="26">
        <v>10</v>
      </c>
      <c r="E365" s="9" t="s">
        <v>37</v>
      </c>
      <c r="F365" s="20" t="s">
        <v>66</v>
      </c>
      <c r="G365" s="71">
        <v>55400000</v>
      </c>
      <c r="H365" s="72">
        <f t="shared" si="5"/>
        <v>55400000</v>
      </c>
      <c r="I365" s="19" t="s">
        <v>905</v>
      </c>
      <c r="J365" s="19" t="s">
        <v>905</v>
      </c>
      <c r="K365" s="20" t="s">
        <v>39</v>
      </c>
      <c r="N365" s="14"/>
    </row>
    <row r="366" spans="1:14" s="13" customFormat="1" ht="131.25">
      <c r="A366" s="19">
        <v>80101505</v>
      </c>
      <c r="B366" s="18" t="s">
        <v>179</v>
      </c>
      <c r="C366" s="28">
        <v>42064</v>
      </c>
      <c r="D366" s="26">
        <v>12</v>
      </c>
      <c r="E366" s="9" t="s">
        <v>37</v>
      </c>
      <c r="F366" s="20" t="s">
        <v>66</v>
      </c>
      <c r="G366" s="71">
        <v>66480000</v>
      </c>
      <c r="H366" s="72">
        <f t="shared" si="5"/>
        <v>66480000</v>
      </c>
      <c r="I366" s="19" t="s">
        <v>905</v>
      </c>
      <c r="J366" s="19" t="s">
        <v>905</v>
      </c>
      <c r="K366" s="20" t="s">
        <v>39</v>
      </c>
      <c r="N366" s="14"/>
    </row>
    <row r="367" spans="1:14" s="13" customFormat="1" ht="131.25">
      <c r="A367" s="19">
        <v>80101505</v>
      </c>
      <c r="B367" s="18" t="s">
        <v>176</v>
      </c>
      <c r="C367" s="28">
        <v>42064</v>
      </c>
      <c r="D367" s="26">
        <v>10</v>
      </c>
      <c r="E367" s="9" t="s">
        <v>37</v>
      </c>
      <c r="F367" s="20" t="s">
        <v>66</v>
      </c>
      <c r="G367" s="71">
        <v>55400000</v>
      </c>
      <c r="H367" s="72">
        <f t="shared" si="5"/>
        <v>55400000</v>
      </c>
      <c r="I367" s="19" t="s">
        <v>905</v>
      </c>
      <c r="J367" s="19" t="s">
        <v>905</v>
      </c>
      <c r="K367" s="20" t="s">
        <v>39</v>
      </c>
      <c r="N367" s="14"/>
    </row>
    <row r="368" spans="1:14" s="13" customFormat="1" ht="131.25">
      <c r="A368" s="19">
        <v>80101505</v>
      </c>
      <c r="B368" s="18" t="s">
        <v>175</v>
      </c>
      <c r="C368" s="28">
        <v>42064</v>
      </c>
      <c r="D368" s="26">
        <v>10</v>
      </c>
      <c r="E368" s="9" t="s">
        <v>37</v>
      </c>
      <c r="F368" s="20" t="s">
        <v>66</v>
      </c>
      <c r="G368" s="71">
        <v>35970000</v>
      </c>
      <c r="H368" s="72">
        <f t="shared" si="5"/>
        <v>35970000</v>
      </c>
      <c r="I368" s="19" t="s">
        <v>905</v>
      </c>
      <c r="J368" s="19" t="s">
        <v>905</v>
      </c>
      <c r="K368" s="20" t="s">
        <v>39</v>
      </c>
      <c r="N368" s="14"/>
    </row>
    <row r="369" spans="1:14" s="13" customFormat="1" ht="131.25">
      <c r="A369" s="19">
        <v>80101505</v>
      </c>
      <c r="B369" s="18" t="s">
        <v>142</v>
      </c>
      <c r="C369" s="28">
        <v>42064</v>
      </c>
      <c r="D369" s="26">
        <v>8</v>
      </c>
      <c r="E369" s="9" t="s">
        <v>37</v>
      </c>
      <c r="F369" s="20" t="s">
        <v>66</v>
      </c>
      <c r="G369" s="71">
        <v>28776000</v>
      </c>
      <c r="H369" s="72">
        <f>+G369</f>
        <v>28776000</v>
      </c>
      <c r="I369" s="19" t="s">
        <v>905</v>
      </c>
      <c r="J369" s="19" t="s">
        <v>905</v>
      </c>
      <c r="K369" s="20" t="s">
        <v>39</v>
      </c>
      <c r="N369" s="14"/>
    </row>
    <row r="370" spans="1:14" s="13" customFormat="1" ht="131.25">
      <c r="A370" s="19">
        <v>80101505</v>
      </c>
      <c r="B370" s="18" t="s">
        <v>142</v>
      </c>
      <c r="C370" s="28">
        <v>42064</v>
      </c>
      <c r="D370" s="26">
        <v>10</v>
      </c>
      <c r="E370" s="9" t="s">
        <v>37</v>
      </c>
      <c r="F370" s="20" t="s">
        <v>66</v>
      </c>
      <c r="G370" s="71">
        <v>35970000</v>
      </c>
      <c r="H370" s="72">
        <f t="shared" si="5"/>
        <v>35970000</v>
      </c>
      <c r="I370" s="19" t="s">
        <v>905</v>
      </c>
      <c r="J370" s="19" t="s">
        <v>905</v>
      </c>
      <c r="K370" s="20" t="s">
        <v>39</v>
      </c>
      <c r="N370" s="14"/>
    </row>
    <row r="371" spans="1:14" s="13" customFormat="1" ht="131.25">
      <c r="A371" s="19">
        <v>80101505</v>
      </c>
      <c r="B371" s="18" t="s">
        <v>176</v>
      </c>
      <c r="C371" s="28">
        <v>42064</v>
      </c>
      <c r="D371" s="26">
        <v>10</v>
      </c>
      <c r="E371" s="9" t="s">
        <v>37</v>
      </c>
      <c r="F371" s="20" t="s">
        <v>66</v>
      </c>
      <c r="G371" s="71">
        <v>55400000</v>
      </c>
      <c r="H371" s="72">
        <f t="shared" si="5"/>
        <v>55400000</v>
      </c>
      <c r="I371" s="19" t="s">
        <v>905</v>
      </c>
      <c r="J371" s="19" t="s">
        <v>905</v>
      </c>
      <c r="K371" s="20" t="s">
        <v>39</v>
      </c>
      <c r="N371" s="14"/>
    </row>
    <row r="372" spans="1:14" s="13" customFormat="1" ht="131.25">
      <c r="A372" s="19">
        <v>80101505</v>
      </c>
      <c r="B372" s="18" t="s">
        <v>176</v>
      </c>
      <c r="C372" s="28">
        <v>42064</v>
      </c>
      <c r="D372" s="26">
        <v>10</v>
      </c>
      <c r="E372" s="9" t="s">
        <v>37</v>
      </c>
      <c r="F372" s="20" t="s">
        <v>66</v>
      </c>
      <c r="G372" s="71">
        <v>55400000</v>
      </c>
      <c r="H372" s="72">
        <f t="shared" si="5"/>
        <v>55400000</v>
      </c>
      <c r="I372" s="19" t="s">
        <v>905</v>
      </c>
      <c r="J372" s="19" t="s">
        <v>905</v>
      </c>
      <c r="K372" s="20" t="s">
        <v>39</v>
      </c>
      <c r="N372" s="14"/>
    </row>
    <row r="373" spans="1:14" s="13" customFormat="1" ht="131.25">
      <c r="A373" s="19">
        <v>80101505</v>
      </c>
      <c r="B373" s="18" t="s">
        <v>176</v>
      </c>
      <c r="C373" s="28">
        <v>42064</v>
      </c>
      <c r="D373" s="26">
        <v>10</v>
      </c>
      <c r="E373" s="9" t="s">
        <v>37</v>
      </c>
      <c r="F373" s="20" t="s">
        <v>66</v>
      </c>
      <c r="G373" s="71">
        <v>55400000</v>
      </c>
      <c r="H373" s="72">
        <f t="shared" si="5"/>
        <v>55400000</v>
      </c>
      <c r="I373" s="19" t="s">
        <v>905</v>
      </c>
      <c r="J373" s="19" t="s">
        <v>905</v>
      </c>
      <c r="K373" s="20" t="s">
        <v>39</v>
      </c>
      <c r="N373" s="14"/>
    </row>
    <row r="374" spans="1:14" s="13" customFormat="1" ht="131.25">
      <c r="A374" s="19">
        <v>80101505</v>
      </c>
      <c r="B374" s="18" t="s">
        <v>193</v>
      </c>
      <c r="C374" s="28">
        <v>42064</v>
      </c>
      <c r="D374" s="26">
        <v>10</v>
      </c>
      <c r="E374" s="9" t="s">
        <v>37</v>
      </c>
      <c r="F374" s="20" t="s">
        <v>66</v>
      </c>
      <c r="G374" s="71">
        <v>41190000</v>
      </c>
      <c r="H374" s="72">
        <f t="shared" si="5"/>
        <v>41190000</v>
      </c>
      <c r="I374" s="19" t="s">
        <v>905</v>
      </c>
      <c r="J374" s="19" t="s">
        <v>905</v>
      </c>
      <c r="K374" s="20" t="s">
        <v>39</v>
      </c>
      <c r="N374" s="14"/>
    </row>
    <row r="375" spans="1:14" s="13" customFormat="1" ht="131.25">
      <c r="A375" s="19">
        <v>80101505</v>
      </c>
      <c r="B375" s="18" t="s">
        <v>176</v>
      </c>
      <c r="C375" s="28">
        <v>42064</v>
      </c>
      <c r="D375" s="26">
        <v>8</v>
      </c>
      <c r="E375" s="9" t="s">
        <v>37</v>
      </c>
      <c r="F375" s="20" t="s">
        <v>66</v>
      </c>
      <c r="G375" s="71">
        <v>44320000</v>
      </c>
      <c r="H375" s="72">
        <f t="shared" si="5"/>
        <v>44320000</v>
      </c>
      <c r="I375" s="19" t="s">
        <v>905</v>
      </c>
      <c r="J375" s="19" t="s">
        <v>905</v>
      </c>
      <c r="K375" s="20" t="s">
        <v>39</v>
      </c>
      <c r="N375" s="14"/>
    </row>
    <row r="376" spans="1:14" s="13" customFormat="1" ht="131.25">
      <c r="A376" s="19">
        <v>80101505</v>
      </c>
      <c r="B376" s="18" t="s">
        <v>176</v>
      </c>
      <c r="C376" s="28">
        <v>42064</v>
      </c>
      <c r="D376" s="26">
        <v>8</v>
      </c>
      <c r="E376" s="9" t="s">
        <v>37</v>
      </c>
      <c r="F376" s="20" t="s">
        <v>66</v>
      </c>
      <c r="G376" s="71">
        <v>44320000</v>
      </c>
      <c r="H376" s="72">
        <f>+G376</f>
        <v>44320000</v>
      </c>
      <c r="I376" s="19" t="s">
        <v>905</v>
      </c>
      <c r="J376" s="19" t="s">
        <v>905</v>
      </c>
      <c r="K376" s="20" t="s">
        <v>39</v>
      </c>
      <c r="N376" s="14"/>
    </row>
    <row r="377" spans="1:14" s="15" customFormat="1" ht="131.25">
      <c r="A377" s="19">
        <v>80101505</v>
      </c>
      <c r="B377" s="18" t="s">
        <v>176</v>
      </c>
      <c r="C377" s="28">
        <v>42064</v>
      </c>
      <c r="D377" s="26">
        <v>8</v>
      </c>
      <c r="E377" s="9" t="s">
        <v>37</v>
      </c>
      <c r="F377" s="20" t="s">
        <v>66</v>
      </c>
      <c r="G377" s="71">
        <v>44320000</v>
      </c>
      <c r="H377" s="72">
        <f>+G377</f>
        <v>44320000</v>
      </c>
      <c r="I377" s="19" t="s">
        <v>905</v>
      </c>
      <c r="J377" s="19" t="s">
        <v>905</v>
      </c>
      <c r="K377" s="20" t="s">
        <v>39</v>
      </c>
      <c r="N377" s="16"/>
    </row>
    <row r="378" spans="1:14" s="13" customFormat="1" ht="131.25">
      <c r="A378" s="19">
        <v>80101505</v>
      </c>
      <c r="B378" s="18" t="s">
        <v>176</v>
      </c>
      <c r="C378" s="28">
        <v>42064</v>
      </c>
      <c r="D378" s="26">
        <v>8</v>
      </c>
      <c r="E378" s="9" t="s">
        <v>37</v>
      </c>
      <c r="F378" s="20" t="s">
        <v>66</v>
      </c>
      <c r="G378" s="71">
        <v>44320000</v>
      </c>
      <c r="H378" s="72">
        <f>+G378</f>
        <v>44320000</v>
      </c>
      <c r="I378" s="19" t="s">
        <v>905</v>
      </c>
      <c r="J378" s="19" t="s">
        <v>905</v>
      </c>
      <c r="K378" s="20" t="s">
        <v>39</v>
      </c>
      <c r="N378" s="14"/>
    </row>
    <row r="379" spans="1:14" s="13" customFormat="1" ht="131.25">
      <c r="A379" s="19">
        <v>80101505</v>
      </c>
      <c r="B379" s="18" t="s">
        <v>176</v>
      </c>
      <c r="C379" s="28">
        <v>42064</v>
      </c>
      <c r="D379" s="26">
        <v>8</v>
      </c>
      <c r="E379" s="9" t="s">
        <v>37</v>
      </c>
      <c r="F379" s="20" t="s">
        <v>66</v>
      </c>
      <c r="G379" s="71">
        <v>44320000</v>
      </c>
      <c r="H379" s="72">
        <f>+G379</f>
        <v>44320000</v>
      </c>
      <c r="I379" s="19" t="s">
        <v>905</v>
      </c>
      <c r="J379" s="19" t="s">
        <v>905</v>
      </c>
      <c r="K379" s="20" t="s">
        <v>39</v>
      </c>
      <c r="N379" s="14"/>
    </row>
    <row r="380" spans="1:14" s="13" customFormat="1" ht="131.25">
      <c r="A380" s="19">
        <v>80101505</v>
      </c>
      <c r="B380" s="18" t="s">
        <v>176</v>
      </c>
      <c r="C380" s="28">
        <v>42064</v>
      </c>
      <c r="D380" s="26">
        <v>8</v>
      </c>
      <c r="E380" s="9" t="s">
        <v>37</v>
      </c>
      <c r="F380" s="20" t="s">
        <v>66</v>
      </c>
      <c r="G380" s="71">
        <v>44320000</v>
      </c>
      <c r="H380" s="72">
        <f>+G380</f>
        <v>44320000</v>
      </c>
      <c r="I380" s="19" t="s">
        <v>905</v>
      </c>
      <c r="J380" s="19" t="s">
        <v>905</v>
      </c>
      <c r="K380" s="20" t="s">
        <v>39</v>
      </c>
      <c r="N380" s="14"/>
    </row>
    <row r="381" spans="1:14" s="13" customFormat="1" ht="131.25">
      <c r="A381" s="19">
        <v>80101505</v>
      </c>
      <c r="B381" s="18" t="s">
        <v>176</v>
      </c>
      <c r="C381" s="28">
        <v>42064</v>
      </c>
      <c r="D381" s="26">
        <v>10</v>
      </c>
      <c r="E381" s="9" t="s">
        <v>37</v>
      </c>
      <c r="F381" s="20" t="s">
        <v>66</v>
      </c>
      <c r="G381" s="71">
        <v>55400000</v>
      </c>
      <c r="H381" s="72">
        <f t="shared" si="5"/>
        <v>55400000</v>
      </c>
      <c r="I381" s="19" t="s">
        <v>905</v>
      </c>
      <c r="J381" s="19" t="s">
        <v>905</v>
      </c>
      <c r="K381" s="20" t="s">
        <v>39</v>
      </c>
      <c r="N381" s="14"/>
    </row>
    <row r="382" spans="1:14" s="13" customFormat="1" ht="131.25">
      <c r="A382" s="19">
        <v>80101505</v>
      </c>
      <c r="B382" s="18" t="s">
        <v>176</v>
      </c>
      <c r="C382" s="28">
        <v>42064</v>
      </c>
      <c r="D382" s="26">
        <v>10</v>
      </c>
      <c r="E382" s="9" t="s">
        <v>37</v>
      </c>
      <c r="F382" s="20" t="s">
        <v>66</v>
      </c>
      <c r="G382" s="71">
        <v>55400000</v>
      </c>
      <c r="H382" s="72">
        <f t="shared" si="5"/>
        <v>55400000</v>
      </c>
      <c r="I382" s="19" t="s">
        <v>905</v>
      </c>
      <c r="J382" s="19" t="s">
        <v>905</v>
      </c>
      <c r="K382" s="20" t="s">
        <v>39</v>
      </c>
      <c r="N382" s="14"/>
    </row>
    <row r="383" spans="1:14" s="13" customFormat="1" ht="131.25">
      <c r="A383" s="19">
        <v>80101505</v>
      </c>
      <c r="B383" s="18" t="s">
        <v>147</v>
      </c>
      <c r="C383" s="28">
        <v>42064</v>
      </c>
      <c r="D383" s="26">
        <v>10</v>
      </c>
      <c r="E383" s="9" t="s">
        <v>37</v>
      </c>
      <c r="F383" s="20" t="s">
        <v>66</v>
      </c>
      <c r="G383" s="71">
        <v>75290000</v>
      </c>
      <c r="H383" s="72">
        <f t="shared" si="5"/>
        <v>75290000</v>
      </c>
      <c r="I383" s="19" t="s">
        <v>905</v>
      </c>
      <c r="J383" s="19" t="s">
        <v>905</v>
      </c>
      <c r="K383" s="20" t="s">
        <v>39</v>
      </c>
      <c r="N383" s="14"/>
    </row>
    <row r="384" spans="1:14" s="13" customFormat="1" ht="131.25">
      <c r="A384" s="19">
        <v>80101505</v>
      </c>
      <c r="B384" s="18" t="s">
        <v>194</v>
      </c>
      <c r="C384" s="28">
        <v>42064</v>
      </c>
      <c r="D384" s="26">
        <v>8</v>
      </c>
      <c r="E384" s="9" t="s">
        <v>37</v>
      </c>
      <c r="F384" s="20" t="s">
        <v>66</v>
      </c>
      <c r="G384" s="71">
        <v>18392000</v>
      </c>
      <c r="H384" s="72">
        <f t="shared" si="5"/>
        <v>18392000</v>
      </c>
      <c r="I384" s="19" t="s">
        <v>905</v>
      </c>
      <c r="J384" s="19" t="s">
        <v>905</v>
      </c>
      <c r="K384" s="20" t="s">
        <v>39</v>
      </c>
      <c r="N384" s="14"/>
    </row>
    <row r="385" spans="1:14" s="13" customFormat="1" ht="131.25">
      <c r="A385" s="19">
        <v>80101505</v>
      </c>
      <c r="B385" s="18" t="s">
        <v>174</v>
      </c>
      <c r="C385" s="28">
        <v>42064</v>
      </c>
      <c r="D385" s="26">
        <v>12</v>
      </c>
      <c r="E385" s="9" t="s">
        <v>37</v>
      </c>
      <c r="F385" s="20" t="s">
        <v>66</v>
      </c>
      <c r="G385" s="71">
        <v>66480000</v>
      </c>
      <c r="H385" s="72">
        <f t="shared" si="5"/>
        <v>66480000</v>
      </c>
      <c r="I385" s="19" t="s">
        <v>905</v>
      </c>
      <c r="J385" s="19" t="s">
        <v>905</v>
      </c>
      <c r="K385" s="20" t="s">
        <v>39</v>
      </c>
      <c r="N385" s="14"/>
    </row>
    <row r="386" spans="1:14" s="13" customFormat="1" ht="131.25">
      <c r="A386" s="19">
        <v>80101505</v>
      </c>
      <c r="B386" s="18" t="s">
        <v>193</v>
      </c>
      <c r="C386" s="28">
        <v>42064</v>
      </c>
      <c r="D386" s="26">
        <v>8</v>
      </c>
      <c r="E386" s="9" t="s">
        <v>37</v>
      </c>
      <c r="F386" s="20" t="s">
        <v>66</v>
      </c>
      <c r="G386" s="71">
        <v>28776000</v>
      </c>
      <c r="H386" s="72">
        <f>+G386</f>
        <v>28776000</v>
      </c>
      <c r="I386" s="19" t="s">
        <v>905</v>
      </c>
      <c r="J386" s="19" t="s">
        <v>905</v>
      </c>
      <c r="K386" s="20" t="s">
        <v>39</v>
      </c>
      <c r="N386" s="14"/>
    </row>
    <row r="387" spans="1:14" s="13" customFormat="1" ht="131.25">
      <c r="A387" s="19">
        <v>80101505</v>
      </c>
      <c r="B387" s="18" t="s">
        <v>193</v>
      </c>
      <c r="C387" s="28">
        <v>42064</v>
      </c>
      <c r="D387" s="26">
        <v>8</v>
      </c>
      <c r="E387" s="9" t="s">
        <v>37</v>
      </c>
      <c r="F387" s="20" t="s">
        <v>66</v>
      </c>
      <c r="G387" s="71">
        <v>28776000</v>
      </c>
      <c r="H387" s="72">
        <f>+G387</f>
        <v>28776000</v>
      </c>
      <c r="I387" s="19" t="s">
        <v>905</v>
      </c>
      <c r="J387" s="19" t="s">
        <v>905</v>
      </c>
      <c r="K387" s="20" t="s">
        <v>39</v>
      </c>
      <c r="N387" s="14"/>
    </row>
    <row r="388" spans="1:14" s="13" customFormat="1" ht="131.25">
      <c r="A388" s="19">
        <v>80101505</v>
      </c>
      <c r="B388" s="18" t="s">
        <v>195</v>
      </c>
      <c r="C388" s="28">
        <v>42064</v>
      </c>
      <c r="D388" s="26">
        <v>8</v>
      </c>
      <c r="E388" s="9" t="s">
        <v>37</v>
      </c>
      <c r="F388" s="20" t="s">
        <v>66</v>
      </c>
      <c r="G388" s="71">
        <v>44320000</v>
      </c>
      <c r="H388" s="72">
        <f>+G388</f>
        <v>44320000</v>
      </c>
      <c r="I388" s="19" t="s">
        <v>905</v>
      </c>
      <c r="J388" s="19" t="s">
        <v>905</v>
      </c>
      <c r="K388" s="20" t="s">
        <v>39</v>
      </c>
      <c r="N388" s="14"/>
    </row>
    <row r="389" spans="1:14" s="13" customFormat="1" ht="131.25">
      <c r="A389" s="19">
        <v>80101505</v>
      </c>
      <c r="B389" s="18" t="s">
        <v>142</v>
      </c>
      <c r="C389" s="28">
        <v>42064</v>
      </c>
      <c r="D389" s="26">
        <v>8</v>
      </c>
      <c r="E389" s="9" t="s">
        <v>37</v>
      </c>
      <c r="F389" s="20" t="s">
        <v>66</v>
      </c>
      <c r="G389" s="71">
        <v>44320000</v>
      </c>
      <c r="H389" s="72">
        <f t="shared" si="5"/>
        <v>44320000</v>
      </c>
      <c r="I389" s="19" t="s">
        <v>905</v>
      </c>
      <c r="J389" s="19" t="s">
        <v>905</v>
      </c>
      <c r="K389" s="20" t="s">
        <v>39</v>
      </c>
      <c r="N389" s="14"/>
    </row>
    <row r="390" spans="1:14" s="13" customFormat="1" ht="131.25">
      <c r="A390" s="19">
        <v>80101505</v>
      </c>
      <c r="B390" s="18" t="s">
        <v>130</v>
      </c>
      <c r="C390" s="28">
        <v>42064</v>
      </c>
      <c r="D390" s="26">
        <v>10</v>
      </c>
      <c r="E390" s="9" t="s">
        <v>37</v>
      </c>
      <c r="F390" s="20" t="s">
        <v>66</v>
      </c>
      <c r="G390" s="71">
        <v>55400000</v>
      </c>
      <c r="H390" s="72">
        <f t="shared" si="5"/>
        <v>55400000</v>
      </c>
      <c r="I390" s="19" t="s">
        <v>905</v>
      </c>
      <c r="J390" s="19" t="s">
        <v>905</v>
      </c>
      <c r="K390" s="20" t="s">
        <v>39</v>
      </c>
      <c r="N390" s="14"/>
    </row>
    <row r="391" spans="1:14" s="13" customFormat="1" ht="131.25">
      <c r="A391" s="19">
        <v>80101505</v>
      </c>
      <c r="B391" s="18" t="s">
        <v>176</v>
      </c>
      <c r="C391" s="28">
        <v>42064</v>
      </c>
      <c r="D391" s="26">
        <v>10</v>
      </c>
      <c r="E391" s="9" t="s">
        <v>37</v>
      </c>
      <c r="F391" s="20" t="s">
        <v>66</v>
      </c>
      <c r="G391" s="71">
        <v>55400000</v>
      </c>
      <c r="H391" s="72">
        <f t="shared" si="5"/>
        <v>55400000</v>
      </c>
      <c r="I391" s="19" t="s">
        <v>905</v>
      </c>
      <c r="J391" s="19" t="s">
        <v>905</v>
      </c>
      <c r="K391" s="20" t="s">
        <v>39</v>
      </c>
      <c r="N391" s="14"/>
    </row>
    <row r="392" spans="1:14" s="13" customFormat="1" ht="131.25">
      <c r="A392" s="19">
        <v>80101505</v>
      </c>
      <c r="B392" s="18" t="s">
        <v>176</v>
      </c>
      <c r="C392" s="28">
        <v>42064</v>
      </c>
      <c r="D392" s="26">
        <v>10</v>
      </c>
      <c r="E392" s="9" t="s">
        <v>37</v>
      </c>
      <c r="F392" s="20" t="s">
        <v>66</v>
      </c>
      <c r="G392" s="71">
        <v>46540000</v>
      </c>
      <c r="H392" s="72">
        <f t="shared" si="5"/>
        <v>46540000</v>
      </c>
      <c r="I392" s="19" t="s">
        <v>905</v>
      </c>
      <c r="J392" s="19" t="s">
        <v>905</v>
      </c>
      <c r="K392" s="20" t="s">
        <v>39</v>
      </c>
      <c r="N392" s="14"/>
    </row>
    <row r="393" spans="1:14" s="13" customFormat="1" ht="131.25">
      <c r="A393" s="19">
        <v>80101505</v>
      </c>
      <c r="B393" s="18" t="s">
        <v>144</v>
      </c>
      <c r="C393" s="28">
        <v>42064</v>
      </c>
      <c r="D393" s="26">
        <v>8</v>
      </c>
      <c r="E393" s="9" t="s">
        <v>37</v>
      </c>
      <c r="F393" s="20" t="s">
        <v>66</v>
      </c>
      <c r="G393" s="71">
        <v>37232000</v>
      </c>
      <c r="H393" s="72">
        <f t="shared" si="5"/>
        <v>37232000</v>
      </c>
      <c r="I393" s="19" t="s">
        <v>905</v>
      </c>
      <c r="J393" s="19" t="s">
        <v>905</v>
      </c>
      <c r="K393" s="20" t="s">
        <v>39</v>
      </c>
      <c r="N393" s="14"/>
    </row>
    <row r="394" spans="1:14" s="13" customFormat="1" ht="131.25">
      <c r="A394" s="19">
        <v>80101505</v>
      </c>
      <c r="B394" s="18" t="s">
        <v>176</v>
      </c>
      <c r="C394" s="28">
        <v>42064</v>
      </c>
      <c r="D394" s="26">
        <v>8</v>
      </c>
      <c r="E394" s="9" t="s">
        <v>37</v>
      </c>
      <c r="F394" s="20" t="s">
        <v>66</v>
      </c>
      <c r="G394" s="71">
        <v>44320000</v>
      </c>
      <c r="H394" s="72">
        <f aca="true" t="shared" si="6" ref="H394:H458">+G394</f>
        <v>44320000</v>
      </c>
      <c r="I394" s="19" t="s">
        <v>905</v>
      </c>
      <c r="J394" s="19" t="s">
        <v>905</v>
      </c>
      <c r="K394" s="20" t="s">
        <v>39</v>
      </c>
      <c r="N394" s="14"/>
    </row>
    <row r="395" spans="1:14" s="13" customFormat="1" ht="131.25">
      <c r="A395" s="19">
        <v>80101505</v>
      </c>
      <c r="B395" s="18" t="s">
        <v>196</v>
      </c>
      <c r="C395" s="28">
        <v>42064</v>
      </c>
      <c r="D395" s="26">
        <v>8</v>
      </c>
      <c r="E395" s="9" t="s">
        <v>37</v>
      </c>
      <c r="F395" s="20" t="s">
        <v>66</v>
      </c>
      <c r="G395" s="71">
        <v>44320000</v>
      </c>
      <c r="H395" s="72">
        <f t="shared" si="6"/>
        <v>44320000</v>
      </c>
      <c r="I395" s="19" t="s">
        <v>905</v>
      </c>
      <c r="J395" s="19" t="s">
        <v>905</v>
      </c>
      <c r="K395" s="20" t="s">
        <v>39</v>
      </c>
      <c r="N395" s="14"/>
    </row>
    <row r="396" spans="1:14" s="13" customFormat="1" ht="131.25">
      <c r="A396" s="19">
        <v>80101505</v>
      </c>
      <c r="B396" s="18" t="s">
        <v>196</v>
      </c>
      <c r="C396" s="28">
        <v>42064</v>
      </c>
      <c r="D396" s="26">
        <v>10</v>
      </c>
      <c r="E396" s="9" t="s">
        <v>37</v>
      </c>
      <c r="F396" s="20" t="s">
        <v>66</v>
      </c>
      <c r="G396" s="71">
        <v>55400000</v>
      </c>
      <c r="H396" s="72">
        <f t="shared" si="6"/>
        <v>55400000</v>
      </c>
      <c r="I396" s="19" t="s">
        <v>905</v>
      </c>
      <c r="J396" s="19" t="s">
        <v>905</v>
      </c>
      <c r="K396" s="20" t="s">
        <v>39</v>
      </c>
      <c r="N396" s="14"/>
    </row>
    <row r="397" spans="1:14" s="13" customFormat="1" ht="131.25">
      <c r="A397" s="19">
        <v>80101505</v>
      </c>
      <c r="B397" s="18" t="s">
        <v>197</v>
      </c>
      <c r="C397" s="28">
        <v>42064</v>
      </c>
      <c r="D397" s="26">
        <v>8</v>
      </c>
      <c r="E397" s="9" t="s">
        <v>37</v>
      </c>
      <c r="F397" s="20" t="s">
        <v>66</v>
      </c>
      <c r="G397" s="71">
        <v>44320000</v>
      </c>
      <c r="H397" s="72">
        <f>+G397</f>
        <v>44320000</v>
      </c>
      <c r="I397" s="19" t="s">
        <v>905</v>
      </c>
      <c r="J397" s="19" t="s">
        <v>905</v>
      </c>
      <c r="K397" s="20" t="s">
        <v>39</v>
      </c>
      <c r="N397" s="14"/>
    </row>
    <row r="398" spans="1:14" s="13" customFormat="1" ht="131.25">
      <c r="A398" s="19">
        <v>80101505</v>
      </c>
      <c r="B398" s="18" t="s">
        <v>197</v>
      </c>
      <c r="C398" s="28">
        <v>42064</v>
      </c>
      <c r="D398" s="26">
        <v>10</v>
      </c>
      <c r="E398" s="9" t="s">
        <v>37</v>
      </c>
      <c r="F398" s="20" t="s">
        <v>66</v>
      </c>
      <c r="G398" s="71">
        <v>55400000</v>
      </c>
      <c r="H398" s="72">
        <f t="shared" si="6"/>
        <v>55400000</v>
      </c>
      <c r="I398" s="19" t="s">
        <v>905</v>
      </c>
      <c r="J398" s="19" t="s">
        <v>905</v>
      </c>
      <c r="K398" s="20" t="s">
        <v>39</v>
      </c>
      <c r="N398" s="14"/>
    </row>
    <row r="399" spans="1:14" s="13" customFormat="1" ht="131.25">
      <c r="A399" s="19">
        <v>80101505</v>
      </c>
      <c r="B399" s="18" t="s">
        <v>179</v>
      </c>
      <c r="C399" s="28">
        <v>42064</v>
      </c>
      <c r="D399" s="26">
        <v>12</v>
      </c>
      <c r="E399" s="9" t="s">
        <v>37</v>
      </c>
      <c r="F399" s="20" t="s">
        <v>66</v>
      </c>
      <c r="G399" s="71">
        <v>90348000</v>
      </c>
      <c r="H399" s="72">
        <f t="shared" si="6"/>
        <v>90348000</v>
      </c>
      <c r="I399" s="19" t="s">
        <v>905</v>
      </c>
      <c r="J399" s="19" t="s">
        <v>905</v>
      </c>
      <c r="K399" s="20" t="s">
        <v>39</v>
      </c>
      <c r="N399" s="14"/>
    </row>
    <row r="400" spans="1:14" s="13" customFormat="1" ht="131.25">
      <c r="A400" s="19">
        <v>80101505</v>
      </c>
      <c r="B400" s="18" t="s">
        <v>132</v>
      </c>
      <c r="C400" s="28">
        <v>42064</v>
      </c>
      <c r="D400" s="26">
        <v>10</v>
      </c>
      <c r="E400" s="9" t="s">
        <v>37</v>
      </c>
      <c r="F400" s="20" t="s">
        <v>66</v>
      </c>
      <c r="G400" s="71">
        <v>26130000</v>
      </c>
      <c r="H400" s="72">
        <f t="shared" si="6"/>
        <v>26130000</v>
      </c>
      <c r="I400" s="19" t="s">
        <v>905</v>
      </c>
      <c r="J400" s="19" t="s">
        <v>905</v>
      </c>
      <c r="K400" s="20" t="s">
        <v>39</v>
      </c>
      <c r="N400" s="14"/>
    </row>
    <row r="401" spans="1:14" s="13" customFormat="1" ht="131.25">
      <c r="A401" s="20">
        <v>80161500</v>
      </c>
      <c r="B401" s="18" t="s">
        <v>132</v>
      </c>
      <c r="C401" s="28">
        <v>42064</v>
      </c>
      <c r="D401" s="26">
        <v>8</v>
      </c>
      <c r="E401" s="9" t="s">
        <v>37</v>
      </c>
      <c r="F401" s="20" t="s">
        <v>66</v>
      </c>
      <c r="G401" s="71">
        <v>18952000</v>
      </c>
      <c r="H401" s="72">
        <f t="shared" si="6"/>
        <v>18952000</v>
      </c>
      <c r="I401" s="19" t="s">
        <v>905</v>
      </c>
      <c r="J401" s="19" t="s">
        <v>905</v>
      </c>
      <c r="K401" s="20" t="s">
        <v>39</v>
      </c>
      <c r="N401" s="14"/>
    </row>
    <row r="402" spans="1:14" s="13" customFormat="1" ht="131.25">
      <c r="A402" s="19">
        <v>80101505</v>
      </c>
      <c r="B402" s="18" t="s">
        <v>196</v>
      </c>
      <c r="C402" s="28">
        <v>42064</v>
      </c>
      <c r="D402" s="26">
        <v>8</v>
      </c>
      <c r="E402" s="9" t="s">
        <v>37</v>
      </c>
      <c r="F402" s="20" t="s">
        <v>66</v>
      </c>
      <c r="G402" s="71">
        <v>44320000</v>
      </c>
      <c r="H402" s="72">
        <f t="shared" si="6"/>
        <v>44320000</v>
      </c>
      <c r="I402" s="19" t="s">
        <v>905</v>
      </c>
      <c r="J402" s="19" t="s">
        <v>905</v>
      </c>
      <c r="K402" s="20" t="s">
        <v>39</v>
      </c>
      <c r="N402" s="14"/>
    </row>
    <row r="403" spans="1:14" s="13" customFormat="1" ht="131.25">
      <c r="A403" s="19">
        <v>80101505</v>
      </c>
      <c r="B403" s="18" t="s">
        <v>198</v>
      </c>
      <c r="C403" s="28">
        <v>42064</v>
      </c>
      <c r="D403" s="26">
        <v>10</v>
      </c>
      <c r="E403" s="9" t="s">
        <v>37</v>
      </c>
      <c r="F403" s="20" t="s">
        <v>66</v>
      </c>
      <c r="G403" s="71">
        <v>55400000</v>
      </c>
      <c r="H403" s="72">
        <f t="shared" si="6"/>
        <v>55400000</v>
      </c>
      <c r="I403" s="19" t="s">
        <v>905</v>
      </c>
      <c r="J403" s="19" t="s">
        <v>905</v>
      </c>
      <c r="K403" s="20" t="s">
        <v>39</v>
      </c>
      <c r="N403" s="14"/>
    </row>
    <row r="404" spans="1:14" s="13" customFormat="1" ht="131.25">
      <c r="A404" s="19">
        <v>80101505</v>
      </c>
      <c r="B404" s="18" t="s">
        <v>148</v>
      </c>
      <c r="C404" s="28">
        <v>42064</v>
      </c>
      <c r="D404" s="26">
        <v>8</v>
      </c>
      <c r="E404" s="9" t="s">
        <v>37</v>
      </c>
      <c r="F404" s="20" t="s">
        <v>66</v>
      </c>
      <c r="G404" s="71">
        <v>44320000</v>
      </c>
      <c r="H404" s="72">
        <f>+G404</f>
        <v>44320000</v>
      </c>
      <c r="I404" s="19" t="s">
        <v>905</v>
      </c>
      <c r="J404" s="19" t="s">
        <v>905</v>
      </c>
      <c r="K404" s="20" t="s">
        <v>39</v>
      </c>
      <c r="N404" s="14"/>
    </row>
    <row r="405" spans="1:14" s="13" customFormat="1" ht="131.25">
      <c r="A405" s="19">
        <v>80101505</v>
      </c>
      <c r="B405" s="18" t="s">
        <v>148</v>
      </c>
      <c r="C405" s="28">
        <v>42064</v>
      </c>
      <c r="D405" s="26">
        <v>8</v>
      </c>
      <c r="E405" s="9" t="s">
        <v>37</v>
      </c>
      <c r="F405" s="20" t="s">
        <v>66</v>
      </c>
      <c r="G405" s="71">
        <v>44320000</v>
      </c>
      <c r="H405" s="72">
        <f t="shared" si="6"/>
        <v>44320000</v>
      </c>
      <c r="I405" s="19" t="s">
        <v>905</v>
      </c>
      <c r="J405" s="19" t="s">
        <v>905</v>
      </c>
      <c r="K405" s="20" t="s">
        <v>39</v>
      </c>
      <c r="N405" s="14"/>
    </row>
    <row r="406" spans="1:14" s="13" customFormat="1" ht="131.25">
      <c r="A406" s="19">
        <v>80101505</v>
      </c>
      <c r="B406" s="18" t="s">
        <v>198</v>
      </c>
      <c r="C406" s="28">
        <v>42064</v>
      </c>
      <c r="D406" s="26">
        <v>10</v>
      </c>
      <c r="E406" s="9" t="s">
        <v>37</v>
      </c>
      <c r="F406" s="20" t="s">
        <v>66</v>
      </c>
      <c r="G406" s="71">
        <v>55400000</v>
      </c>
      <c r="H406" s="72">
        <f t="shared" si="6"/>
        <v>55400000</v>
      </c>
      <c r="I406" s="19" t="s">
        <v>905</v>
      </c>
      <c r="J406" s="19" t="s">
        <v>905</v>
      </c>
      <c r="K406" s="20" t="s">
        <v>39</v>
      </c>
      <c r="N406" s="14"/>
    </row>
    <row r="407" spans="1:14" s="13" customFormat="1" ht="131.25">
      <c r="A407" s="19">
        <v>80101505</v>
      </c>
      <c r="B407" s="18" t="s">
        <v>199</v>
      </c>
      <c r="C407" s="28">
        <v>42064</v>
      </c>
      <c r="D407" s="26">
        <v>10</v>
      </c>
      <c r="E407" s="9" t="s">
        <v>37</v>
      </c>
      <c r="F407" s="20" t="s">
        <v>66</v>
      </c>
      <c r="G407" s="71">
        <v>55400000</v>
      </c>
      <c r="H407" s="72">
        <f t="shared" si="6"/>
        <v>55400000</v>
      </c>
      <c r="I407" s="19" t="s">
        <v>905</v>
      </c>
      <c r="J407" s="19" t="s">
        <v>905</v>
      </c>
      <c r="K407" s="20" t="s">
        <v>39</v>
      </c>
      <c r="N407" s="14"/>
    </row>
    <row r="408" spans="1:14" s="13" customFormat="1" ht="131.25">
      <c r="A408" s="20">
        <v>80161500</v>
      </c>
      <c r="B408" s="18" t="s">
        <v>200</v>
      </c>
      <c r="C408" s="28">
        <v>42064</v>
      </c>
      <c r="D408" s="26">
        <v>10</v>
      </c>
      <c r="E408" s="9" t="s">
        <v>37</v>
      </c>
      <c r="F408" s="20" t="s">
        <v>66</v>
      </c>
      <c r="G408" s="71">
        <v>19090000</v>
      </c>
      <c r="H408" s="72">
        <f t="shared" si="6"/>
        <v>19090000</v>
      </c>
      <c r="I408" s="19" t="s">
        <v>905</v>
      </c>
      <c r="J408" s="19" t="s">
        <v>905</v>
      </c>
      <c r="K408" s="20" t="s">
        <v>39</v>
      </c>
      <c r="N408" s="14"/>
    </row>
    <row r="409" spans="1:14" s="13" customFormat="1" ht="131.25">
      <c r="A409" s="20">
        <v>80161500</v>
      </c>
      <c r="B409" s="18" t="s">
        <v>132</v>
      </c>
      <c r="C409" s="28">
        <v>42064</v>
      </c>
      <c r="D409" s="26">
        <v>10</v>
      </c>
      <c r="E409" s="9" t="s">
        <v>37</v>
      </c>
      <c r="F409" s="20" t="s">
        <v>66</v>
      </c>
      <c r="G409" s="71">
        <v>19090000</v>
      </c>
      <c r="H409" s="72">
        <f t="shared" si="6"/>
        <v>19090000</v>
      </c>
      <c r="I409" s="19" t="s">
        <v>905</v>
      </c>
      <c r="J409" s="19" t="s">
        <v>905</v>
      </c>
      <c r="K409" s="20" t="s">
        <v>39</v>
      </c>
      <c r="N409" s="14"/>
    </row>
    <row r="410" spans="1:14" s="13" customFormat="1" ht="131.25">
      <c r="A410" s="20">
        <v>80161500</v>
      </c>
      <c r="B410" s="18" t="s">
        <v>138</v>
      </c>
      <c r="C410" s="28">
        <v>42064</v>
      </c>
      <c r="D410" s="26">
        <v>10</v>
      </c>
      <c r="E410" s="9" t="s">
        <v>37</v>
      </c>
      <c r="F410" s="20" t="s">
        <v>66</v>
      </c>
      <c r="G410" s="71">
        <v>20650000</v>
      </c>
      <c r="H410" s="72">
        <f t="shared" si="6"/>
        <v>20650000</v>
      </c>
      <c r="I410" s="19" t="s">
        <v>905</v>
      </c>
      <c r="J410" s="19" t="s">
        <v>905</v>
      </c>
      <c r="K410" s="20" t="s">
        <v>39</v>
      </c>
      <c r="N410" s="14"/>
    </row>
    <row r="411" spans="1:14" s="13" customFormat="1" ht="131.25">
      <c r="A411" s="20">
        <v>80101505</v>
      </c>
      <c r="B411" s="18" t="s">
        <v>199</v>
      </c>
      <c r="C411" s="28">
        <v>42064</v>
      </c>
      <c r="D411" s="26">
        <v>10</v>
      </c>
      <c r="E411" s="9" t="s">
        <v>37</v>
      </c>
      <c r="F411" s="20" t="s">
        <v>66</v>
      </c>
      <c r="G411" s="71">
        <v>55400000</v>
      </c>
      <c r="H411" s="72">
        <f t="shared" si="6"/>
        <v>55400000</v>
      </c>
      <c r="I411" s="19" t="s">
        <v>905</v>
      </c>
      <c r="J411" s="19" t="s">
        <v>905</v>
      </c>
      <c r="K411" s="20" t="s">
        <v>39</v>
      </c>
      <c r="N411" s="14"/>
    </row>
    <row r="412" spans="1:14" s="13" customFormat="1" ht="131.25">
      <c r="A412" s="20">
        <v>80161500</v>
      </c>
      <c r="B412" s="18" t="s">
        <v>132</v>
      </c>
      <c r="C412" s="28">
        <v>42064</v>
      </c>
      <c r="D412" s="26">
        <v>10</v>
      </c>
      <c r="E412" s="9" t="s">
        <v>37</v>
      </c>
      <c r="F412" s="20" t="s">
        <v>66</v>
      </c>
      <c r="G412" s="71">
        <v>20650000</v>
      </c>
      <c r="H412" s="72">
        <f t="shared" si="6"/>
        <v>20650000</v>
      </c>
      <c r="I412" s="19" t="s">
        <v>905</v>
      </c>
      <c r="J412" s="19" t="s">
        <v>905</v>
      </c>
      <c r="K412" s="20" t="s">
        <v>39</v>
      </c>
      <c r="N412" s="14"/>
    </row>
    <row r="413" spans="1:14" s="13" customFormat="1" ht="131.25">
      <c r="A413" s="19">
        <v>80101505</v>
      </c>
      <c r="B413" s="18" t="s">
        <v>199</v>
      </c>
      <c r="C413" s="28">
        <v>42064</v>
      </c>
      <c r="D413" s="26">
        <v>10</v>
      </c>
      <c r="E413" s="9" t="s">
        <v>37</v>
      </c>
      <c r="F413" s="20" t="s">
        <v>66</v>
      </c>
      <c r="G413" s="71">
        <v>55400000</v>
      </c>
      <c r="H413" s="72">
        <f t="shared" si="6"/>
        <v>55400000</v>
      </c>
      <c r="I413" s="19" t="s">
        <v>905</v>
      </c>
      <c r="J413" s="19" t="s">
        <v>905</v>
      </c>
      <c r="K413" s="20" t="s">
        <v>39</v>
      </c>
      <c r="N413" s="14"/>
    </row>
    <row r="414" spans="1:14" s="13" customFormat="1" ht="131.25">
      <c r="A414" s="19">
        <v>80101505</v>
      </c>
      <c r="B414" s="18" t="s">
        <v>199</v>
      </c>
      <c r="C414" s="28">
        <v>42064</v>
      </c>
      <c r="D414" s="26">
        <v>10</v>
      </c>
      <c r="E414" s="9" t="s">
        <v>37</v>
      </c>
      <c r="F414" s="20" t="s">
        <v>66</v>
      </c>
      <c r="G414" s="71">
        <v>55400000</v>
      </c>
      <c r="H414" s="72">
        <f t="shared" si="6"/>
        <v>55400000</v>
      </c>
      <c r="I414" s="19" t="s">
        <v>905</v>
      </c>
      <c r="J414" s="19" t="s">
        <v>905</v>
      </c>
      <c r="K414" s="20" t="s">
        <v>39</v>
      </c>
      <c r="N414" s="14"/>
    </row>
    <row r="415" spans="1:14" s="13" customFormat="1" ht="131.25">
      <c r="A415" s="19">
        <v>80101505</v>
      </c>
      <c r="B415" s="18" t="s">
        <v>143</v>
      </c>
      <c r="C415" s="28">
        <v>42064</v>
      </c>
      <c r="D415" s="26">
        <v>10</v>
      </c>
      <c r="E415" s="9" t="s">
        <v>37</v>
      </c>
      <c r="F415" s="20" t="s">
        <v>66</v>
      </c>
      <c r="G415" s="71">
        <v>35970000</v>
      </c>
      <c r="H415" s="72">
        <f t="shared" si="6"/>
        <v>35970000</v>
      </c>
      <c r="I415" s="19" t="s">
        <v>905</v>
      </c>
      <c r="J415" s="19" t="s">
        <v>905</v>
      </c>
      <c r="K415" s="20" t="s">
        <v>39</v>
      </c>
      <c r="N415" s="14"/>
    </row>
    <row r="416" spans="1:14" s="13" customFormat="1" ht="281.25">
      <c r="A416" s="20">
        <v>80101505</v>
      </c>
      <c r="B416" s="18" t="s">
        <v>201</v>
      </c>
      <c r="C416" s="28">
        <v>42125</v>
      </c>
      <c r="D416" s="26">
        <v>1.9</v>
      </c>
      <c r="E416" s="9" t="s">
        <v>37</v>
      </c>
      <c r="F416" s="20" t="s">
        <v>66</v>
      </c>
      <c r="G416" s="71">
        <v>8462600</v>
      </c>
      <c r="H416" s="72">
        <f t="shared" si="6"/>
        <v>8462600</v>
      </c>
      <c r="I416" s="19" t="s">
        <v>905</v>
      </c>
      <c r="J416" s="19" t="s">
        <v>905</v>
      </c>
      <c r="K416" s="20" t="s">
        <v>39</v>
      </c>
      <c r="N416" s="14"/>
    </row>
    <row r="417" spans="1:14" s="13" customFormat="1" ht="281.25">
      <c r="A417" s="20">
        <v>80101505</v>
      </c>
      <c r="B417" s="18" t="s">
        <v>202</v>
      </c>
      <c r="C417" s="28">
        <v>42125</v>
      </c>
      <c r="D417" s="26">
        <v>1.9</v>
      </c>
      <c r="E417" s="9" t="s">
        <v>37</v>
      </c>
      <c r="F417" s="20" t="s">
        <v>66</v>
      </c>
      <c r="G417" s="71">
        <v>8462600</v>
      </c>
      <c r="H417" s="72">
        <f t="shared" si="6"/>
        <v>8462600</v>
      </c>
      <c r="I417" s="19" t="s">
        <v>905</v>
      </c>
      <c r="J417" s="19" t="s">
        <v>905</v>
      </c>
      <c r="K417" s="20" t="s">
        <v>39</v>
      </c>
      <c r="N417" s="14"/>
    </row>
    <row r="418" spans="1:14" s="13" customFormat="1" ht="281.25">
      <c r="A418" s="20">
        <v>80101505</v>
      </c>
      <c r="B418" s="18" t="s">
        <v>203</v>
      </c>
      <c r="C418" s="28">
        <v>42125</v>
      </c>
      <c r="D418" s="26">
        <v>2</v>
      </c>
      <c r="E418" s="9" t="s">
        <v>37</v>
      </c>
      <c r="F418" s="20" t="s">
        <v>66</v>
      </c>
      <c r="G418" s="71">
        <v>4444000</v>
      </c>
      <c r="H418" s="72">
        <f t="shared" si="6"/>
        <v>4444000</v>
      </c>
      <c r="I418" s="19" t="s">
        <v>905</v>
      </c>
      <c r="J418" s="19" t="s">
        <v>905</v>
      </c>
      <c r="K418" s="20" t="s">
        <v>39</v>
      </c>
      <c r="N418" s="14"/>
    </row>
    <row r="419" spans="1:14" s="13" customFormat="1" ht="281.25">
      <c r="A419" s="20">
        <v>80101505</v>
      </c>
      <c r="B419" s="18" t="s">
        <v>204</v>
      </c>
      <c r="C419" s="28">
        <v>42125</v>
      </c>
      <c r="D419" s="26">
        <v>1.9</v>
      </c>
      <c r="E419" s="9" t="s">
        <v>37</v>
      </c>
      <c r="F419" s="20" t="s">
        <v>66</v>
      </c>
      <c r="G419" s="71">
        <v>8462600</v>
      </c>
      <c r="H419" s="72">
        <f t="shared" si="6"/>
        <v>8462600</v>
      </c>
      <c r="I419" s="19" t="s">
        <v>905</v>
      </c>
      <c r="J419" s="19" t="s">
        <v>905</v>
      </c>
      <c r="K419" s="20" t="s">
        <v>39</v>
      </c>
      <c r="N419" s="14"/>
    </row>
    <row r="420" spans="1:14" s="13" customFormat="1" ht="281.25">
      <c r="A420" s="20">
        <v>80101505</v>
      </c>
      <c r="B420" s="18" t="s">
        <v>205</v>
      </c>
      <c r="C420" s="28">
        <v>42125</v>
      </c>
      <c r="D420" s="26">
        <v>2</v>
      </c>
      <c r="E420" s="9" t="s">
        <v>37</v>
      </c>
      <c r="F420" s="20" t="s">
        <v>66</v>
      </c>
      <c r="G420" s="71">
        <v>4296000</v>
      </c>
      <c r="H420" s="72">
        <f t="shared" si="6"/>
        <v>4296000</v>
      </c>
      <c r="I420" s="19" t="s">
        <v>905</v>
      </c>
      <c r="J420" s="19" t="s">
        <v>905</v>
      </c>
      <c r="K420" s="20" t="s">
        <v>39</v>
      </c>
      <c r="N420" s="14"/>
    </row>
    <row r="421" spans="1:14" s="13" customFormat="1" ht="281.25">
      <c r="A421" s="20">
        <v>80101505</v>
      </c>
      <c r="B421" s="18" t="s">
        <v>206</v>
      </c>
      <c r="C421" s="28">
        <v>42125</v>
      </c>
      <c r="D421" s="26">
        <v>1.9</v>
      </c>
      <c r="E421" s="9" t="s">
        <v>37</v>
      </c>
      <c r="F421" s="20" t="s">
        <v>66</v>
      </c>
      <c r="G421" s="71">
        <v>8462600</v>
      </c>
      <c r="H421" s="72">
        <f t="shared" si="6"/>
        <v>8462600</v>
      </c>
      <c r="I421" s="19" t="s">
        <v>905</v>
      </c>
      <c r="J421" s="19" t="s">
        <v>905</v>
      </c>
      <c r="K421" s="20" t="s">
        <v>39</v>
      </c>
      <c r="N421" s="14"/>
    </row>
    <row r="422" spans="1:14" s="13" customFormat="1" ht="281.25">
      <c r="A422" s="20">
        <v>80101505</v>
      </c>
      <c r="B422" s="18" t="s">
        <v>207</v>
      </c>
      <c r="C422" s="28">
        <v>42125</v>
      </c>
      <c r="D422" s="26">
        <v>2</v>
      </c>
      <c r="E422" s="9" t="s">
        <v>37</v>
      </c>
      <c r="F422" s="20" t="s">
        <v>66</v>
      </c>
      <c r="G422" s="71">
        <v>4444000</v>
      </c>
      <c r="H422" s="72">
        <f t="shared" si="6"/>
        <v>4444000</v>
      </c>
      <c r="I422" s="19" t="s">
        <v>905</v>
      </c>
      <c r="J422" s="19" t="s">
        <v>905</v>
      </c>
      <c r="K422" s="20" t="s">
        <v>39</v>
      </c>
      <c r="N422" s="14"/>
    </row>
    <row r="423" spans="1:14" s="13" customFormat="1" ht="281.25">
      <c r="A423" s="20">
        <v>80101505</v>
      </c>
      <c r="B423" s="18" t="s">
        <v>208</v>
      </c>
      <c r="C423" s="28">
        <v>42125</v>
      </c>
      <c r="D423" s="26">
        <v>1.9</v>
      </c>
      <c r="E423" s="9" t="s">
        <v>37</v>
      </c>
      <c r="F423" s="20" t="s">
        <v>66</v>
      </c>
      <c r="G423" s="71">
        <v>8462600</v>
      </c>
      <c r="H423" s="72">
        <f t="shared" si="6"/>
        <v>8462600</v>
      </c>
      <c r="I423" s="19" t="s">
        <v>905</v>
      </c>
      <c r="J423" s="19" t="s">
        <v>905</v>
      </c>
      <c r="K423" s="20" t="s">
        <v>39</v>
      </c>
      <c r="N423" s="14"/>
    </row>
    <row r="424" spans="1:14" s="13" customFormat="1" ht="281.25">
      <c r="A424" s="20">
        <v>80101505</v>
      </c>
      <c r="B424" s="18" t="s">
        <v>209</v>
      </c>
      <c r="C424" s="28">
        <v>42125</v>
      </c>
      <c r="D424" s="26">
        <v>1.9</v>
      </c>
      <c r="E424" s="9" t="s">
        <v>37</v>
      </c>
      <c r="F424" s="20" t="s">
        <v>66</v>
      </c>
      <c r="G424" s="71">
        <v>8462600</v>
      </c>
      <c r="H424" s="72">
        <f t="shared" si="6"/>
        <v>8462600</v>
      </c>
      <c r="I424" s="19" t="s">
        <v>905</v>
      </c>
      <c r="J424" s="19" t="s">
        <v>905</v>
      </c>
      <c r="K424" s="20" t="s">
        <v>39</v>
      </c>
      <c r="N424" s="14"/>
    </row>
    <row r="425" spans="1:14" s="13" customFormat="1" ht="281.25">
      <c r="A425" s="20">
        <v>80101505</v>
      </c>
      <c r="B425" s="18" t="s">
        <v>210</v>
      </c>
      <c r="C425" s="28">
        <v>42125</v>
      </c>
      <c r="D425" s="26">
        <v>1.9</v>
      </c>
      <c r="E425" s="9" t="s">
        <v>37</v>
      </c>
      <c r="F425" s="20" t="s">
        <v>66</v>
      </c>
      <c r="G425" s="71">
        <v>8462600</v>
      </c>
      <c r="H425" s="72">
        <f t="shared" si="6"/>
        <v>8462600</v>
      </c>
      <c r="I425" s="19" t="s">
        <v>905</v>
      </c>
      <c r="J425" s="19" t="s">
        <v>905</v>
      </c>
      <c r="K425" s="20" t="s">
        <v>39</v>
      </c>
      <c r="N425" s="14"/>
    </row>
    <row r="426" spans="1:14" s="13" customFormat="1" ht="281.25">
      <c r="A426" s="20">
        <v>80101505</v>
      </c>
      <c r="B426" s="18" t="s">
        <v>211</v>
      </c>
      <c r="C426" s="28">
        <v>42125</v>
      </c>
      <c r="D426" s="26">
        <v>1.9</v>
      </c>
      <c r="E426" s="9" t="s">
        <v>37</v>
      </c>
      <c r="F426" s="20" t="s">
        <v>66</v>
      </c>
      <c r="G426" s="71">
        <v>8462600</v>
      </c>
      <c r="H426" s="72">
        <f t="shared" si="6"/>
        <v>8462600</v>
      </c>
      <c r="I426" s="19" t="s">
        <v>905</v>
      </c>
      <c r="J426" s="19" t="s">
        <v>905</v>
      </c>
      <c r="K426" s="20" t="s">
        <v>39</v>
      </c>
      <c r="N426" s="14"/>
    </row>
    <row r="427" spans="1:14" s="13" customFormat="1" ht="281.25">
      <c r="A427" s="20">
        <v>80101505</v>
      </c>
      <c r="B427" s="18" t="s">
        <v>212</v>
      </c>
      <c r="C427" s="28">
        <v>42125</v>
      </c>
      <c r="D427" s="26">
        <v>1.9</v>
      </c>
      <c r="E427" s="9" t="s">
        <v>37</v>
      </c>
      <c r="F427" s="20" t="s">
        <v>66</v>
      </c>
      <c r="G427" s="71">
        <v>8462600</v>
      </c>
      <c r="H427" s="72">
        <f t="shared" si="6"/>
        <v>8462600</v>
      </c>
      <c r="I427" s="19" t="s">
        <v>905</v>
      </c>
      <c r="J427" s="19" t="s">
        <v>905</v>
      </c>
      <c r="K427" s="20" t="s">
        <v>39</v>
      </c>
      <c r="N427" s="14"/>
    </row>
    <row r="428" spans="1:14" s="13" customFormat="1" ht="281.25">
      <c r="A428" s="20">
        <v>80101505</v>
      </c>
      <c r="B428" s="18" t="s">
        <v>213</v>
      </c>
      <c r="C428" s="28">
        <v>42125</v>
      </c>
      <c r="D428" s="26">
        <v>1.9</v>
      </c>
      <c r="E428" s="9" t="s">
        <v>37</v>
      </c>
      <c r="F428" s="20" t="s">
        <v>66</v>
      </c>
      <c r="G428" s="71">
        <v>8462600</v>
      </c>
      <c r="H428" s="72">
        <f t="shared" si="6"/>
        <v>8462600</v>
      </c>
      <c r="I428" s="19" t="s">
        <v>905</v>
      </c>
      <c r="J428" s="19" t="s">
        <v>905</v>
      </c>
      <c r="K428" s="20" t="s">
        <v>39</v>
      </c>
      <c r="N428" s="14"/>
    </row>
    <row r="429" spans="1:14" s="13" customFormat="1" ht="281.25">
      <c r="A429" s="20">
        <v>80101505</v>
      </c>
      <c r="B429" s="18" t="s">
        <v>214</v>
      </c>
      <c r="C429" s="28">
        <v>42125</v>
      </c>
      <c r="D429" s="26">
        <v>1.9</v>
      </c>
      <c r="E429" s="9" t="s">
        <v>37</v>
      </c>
      <c r="F429" s="20" t="s">
        <v>66</v>
      </c>
      <c r="G429" s="71">
        <v>8462600</v>
      </c>
      <c r="H429" s="72">
        <f t="shared" si="6"/>
        <v>8462600</v>
      </c>
      <c r="I429" s="19" t="s">
        <v>905</v>
      </c>
      <c r="J429" s="19" t="s">
        <v>905</v>
      </c>
      <c r="K429" s="20" t="s">
        <v>39</v>
      </c>
      <c r="N429" s="14"/>
    </row>
    <row r="430" spans="1:14" s="13" customFormat="1" ht="281.25">
      <c r="A430" s="20">
        <v>80101505</v>
      </c>
      <c r="B430" s="18" t="s">
        <v>215</v>
      </c>
      <c r="C430" s="28">
        <v>42125</v>
      </c>
      <c r="D430" s="26">
        <v>1.9</v>
      </c>
      <c r="E430" s="9" t="s">
        <v>37</v>
      </c>
      <c r="F430" s="20" t="s">
        <v>66</v>
      </c>
      <c r="G430" s="71">
        <v>8462600</v>
      </c>
      <c r="H430" s="72">
        <f t="shared" si="6"/>
        <v>8462600</v>
      </c>
      <c r="I430" s="19" t="s">
        <v>905</v>
      </c>
      <c r="J430" s="19" t="s">
        <v>905</v>
      </c>
      <c r="K430" s="20" t="s">
        <v>39</v>
      </c>
      <c r="N430" s="14"/>
    </row>
    <row r="431" spans="1:14" s="13" customFormat="1" ht="281.25">
      <c r="A431" s="20">
        <v>80101505</v>
      </c>
      <c r="B431" s="18" t="s">
        <v>216</v>
      </c>
      <c r="C431" s="28">
        <v>42125</v>
      </c>
      <c r="D431" s="26">
        <v>1.9</v>
      </c>
      <c r="E431" s="9" t="s">
        <v>37</v>
      </c>
      <c r="F431" s="20" t="s">
        <v>66</v>
      </c>
      <c r="G431" s="71">
        <v>8462600</v>
      </c>
      <c r="H431" s="72">
        <f t="shared" si="6"/>
        <v>8462600</v>
      </c>
      <c r="I431" s="19" t="s">
        <v>905</v>
      </c>
      <c r="J431" s="19" t="s">
        <v>905</v>
      </c>
      <c r="K431" s="20" t="s">
        <v>39</v>
      </c>
      <c r="N431" s="14"/>
    </row>
    <row r="432" spans="1:14" s="13" customFormat="1" ht="281.25">
      <c r="A432" s="20">
        <v>80101505</v>
      </c>
      <c r="B432" s="18" t="s">
        <v>217</v>
      </c>
      <c r="C432" s="28">
        <v>42125</v>
      </c>
      <c r="D432" s="26">
        <v>1.9</v>
      </c>
      <c r="E432" s="9" t="s">
        <v>37</v>
      </c>
      <c r="F432" s="20" t="s">
        <v>66</v>
      </c>
      <c r="G432" s="71">
        <v>8462600</v>
      </c>
      <c r="H432" s="72">
        <f t="shared" si="6"/>
        <v>8462600</v>
      </c>
      <c r="I432" s="19" t="s">
        <v>905</v>
      </c>
      <c r="J432" s="19" t="s">
        <v>905</v>
      </c>
      <c r="K432" s="20" t="s">
        <v>39</v>
      </c>
      <c r="N432" s="14"/>
    </row>
    <row r="433" spans="1:14" s="13" customFormat="1" ht="281.25">
      <c r="A433" s="20">
        <v>80101505</v>
      </c>
      <c r="B433" s="18" t="s">
        <v>218</v>
      </c>
      <c r="C433" s="28">
        <v>42125</v>
      </c>
      <c r="D433" s="26">
        <v>1.9</v>
      </c>
      <c r="E433" s="9" t="s">
        <v>37</v>
      </c>
      <c r="F433" s="20" t="s">
        <v>66</v>
      </c>
      <c r="G433" s="71">
        <v>8462600</v>
      </c>
      <c r="H433" s="72">
        <f t="shared" si="6"/>
        <v>8462600</v>
      </c>
      <c r="I433" s="19" t="s">
        <v>905</v>
      </c>
      <c r="J433" s="19" t="s">
        <v>905</v>
      </c>
      <c r="K433" s="20" t="s">
        <v>39</v>
      </c>
      <c r="N433" s="14"/>
    </row>
    <row r="434" spans="1:14" s="13" customFormat="1" ht="281.25">
      <c r="A434" s="20">
        <v>80101505</v>
      </c>
      <c r="B434" s="18" t="s">
        <v>219</v>
      </c>
      <c r="C434" s="28">
        <v>42125</v>
      </c>
      <c r="D434" s="26">
        <v>1.9</v>
      </c>
      <c r="E434" s="9" t="s">
        <v>37</v>
      </c>
      <c r="F434" s="20" t="s">
        <v>66</v>
      </c>
      <c r="G434" s="71">
        <v>8462600</v>
      </c>
      <c r="H434" s="72">
        <f t="shared" si="6"/>
        <v>8462600</v>
      </c>
      <c r="I434" s="19" t="s">
        <v>905</v>
      </c>
      <c r="J434" s="19" t="s">
        <v>905</v>
      </c>
      <c r="K434" s="20" t="s">
        <v>39</v>
      </c>
      <c r="N434" s="14"/>
    </row>
    <row r="435" spans="1:14" s="13" customFormat="1" ht="281.25">
      <c r="A435" s="20">
        <v>80101505</v>
      </c>
      <c r="B435" s="18" t="s">
        <v>220</v>
      </c>
      <c r="C435" s="28">
        <v>42125</v>
      </c>
      <c r="D435" s="26">
        <v>1.9</v>
      </c>
      <c r="E435" s="9" t="s">
        <v>37</v>
      </c>
      <c r="F435" s="20" t="s">
        <v>66</v>
      </c>
      <c r="G435" s="71">
        <v>8462600</v>
      </c>
      <c r="H435" s="72">
        <f t="shared" si="6"/>
        <v>8462600</v>
      </c>
      <c r="I435" s="19" t="s">
        <v>905</v>
      </c>
      <c r="J435" s="19" t="s">
        <v>905</v>
      </c>
      <c r="K435" s="20" t="s">
        <v>39</v>
      </c>
      <c r="N435" s="14"/>
    </row>
    <row r="436" spans="1:14" s="13" customFormat="1" ht="281.25">
      <c r="A436" s="20">
        <v>80101505</v>
      </c>
      <c r="B436" s="18" t="s">
        <v>221</v>
      </c>
      <c r="C436" s="28">
        <v>42125</v>
      </c>
      <c r="D436" s="26">
        <v>1.9</v>
      </c>
      <c r="E436" s="9" t="s">
        <v>37</v>
      </c>
      <c r="F436" s="20" t="s">
        <v>66</v>
      </c>
      <c r="G436" s="71">
        <v>8462600</v>
      </c>
      <c r="H436" s="72">
        <f t="shared" si="6"/>
        <v>8462600</v>
      </c>
      <c r="I436" s="19" t="s">
        <v>905</v>
      </c>
      <c r="J436" s="19" t="s">
        <v>905</v>
      </c>
      <c r="K436" s="20" t="s">
        <v>39</v>
      </c>
      <c r="N436" s="14"/>
    </row>
    <row r="437" spans="1:14" s="13" customFormat="1" ht="281.25">
      <c r="A437" s="20">
        <v>80101505</v>
      </c>
      <c r="B437" s="18" t="s">
        <v>222</v>
      </c>
      <c r="C437" s="28">
        <v>42125</v>
      </c>
      <c r="D437" s="26">
        <v>1.9</v>
      </c>
      <c r="E437" s="9" t="s">
        <v>37</v>
      </c>
      <c r="F437" s="20" t="s">
        <v>66</v>
      </c>
      <c r="G437" s="71">
        <v>8462600</v>
      </c>
      <c r="H437" s="72">
        <f t="shared" si="6"/>
        <v>8462600</v>
      </c>
      <c r="I437" s="19" t="s">
        <v>905</v>
      </c>
      <c r="J437" s="19" t="s">
        <v>905</v>
      </c>
      <c r="K437" s="20" t="s">
        <v>39</v>
      </c>
      <c r="N437" s="14"/>
    </row>
    <row r="438" spans="1:14" s="13" customFormat="1" ht="281.25">
      <c r="A438" s="20">
        <v>80101505</v>
      </c>
      <c r="B438" s="18" t="s">
        <v>223</v>
      </c>
      <c r="C438" s="28">
        <v>42125</v>
      </c>
      <c r="D438" s="26">
        <v>1.9</v>
      </c>
      <c r="E438" s="9" t="s">
        <v>37</v>
      </c>
      <c r="F438" s="20" t="s">
        <v>66</v>
      </c>
      <c r="G438" s="71">
        <v>8462600</v>
      </c>
      <c r="H438" s="72">
        <f t="shared" si="6"/>
        <v>8462600</v>
      </c>
      <c r="I438" s="19" t="s">
        <v>905</v>
      </c>
      <c r="J438" s="19" t="s">
        <v>905</v>
      </c>
      <c r="K438" s="20" t="s">
        <v>39</v>
      </c>
      <c r="N438" s="14"/>
    </row>
    <row r="439" spans="1:14" s="13" customFormat="1" ht="281.25">
      <c r="A439" s="20">
        <v>80101505</v>
      </c>
      <c r="B439" s="18" t="s">
        <v>224</v>
      </c>
      <c r="C439" s="28">
        <v>42125</v>
      </c>
      <c r="D439" s="26">
        <v>2</v>
      </c>
      <c r="E439" s="9" t="s">
        <v>37</v>
      </c>
      <c r="F439" s="20" t="s">
        <v>66</v>
      </c>
      <c r="G439" s="71">
        <v>8908000</v>
      </c>
      <c r="H439" s="72">
        <f t="shared" si="6"/>
        <v>8908000</v>
      </c>
      <c r="I439" s="19" t="s">
        <v>905</v>
      </c>
      <c r="J439" s="19" t="s">
        <v>905</v>
      </c>
      <c r="K439" s="20" t="s">
        <v>39</v>
      </c>
      <c r="N439" s="14"/>
    </row>
    <row r="440" spans="1:14" s="13" customFormat="1" ht="281.25">
      <c r="A440" s="20">
        <v>80101505</v>
      </c>
      <c r="B440" s="18" t="s">
        <v>225</v>
      </c>
      <c r="C440" s="28">
        <v>42125</v>
      </c>
      <c r="D440" s="26">
        <v>2</v>
      </c>
      <c r="E440" s="9" t="s">
        <v>37</v>
      </c>
      <c r="F440" s="20" t="s">
        <v>66</v>
      </c>
      <c r="G440" s="71">
        <v>10602000</v>
      </c>
      <c r="H440" s="72">
        <f t="shared" si="6"/>
        <v>10602000</v>
      </c>
      <c r="I440" s="19" t="s">
        <v>905</v>
      </c>
      <c r="J440" s="19" t="s">
        <v>905</v>
      </c>
      <c r="K440" s="20" t="s">
        <v>39</v>
      </c>
      <c r="N440" s="14"/>
    </row>
    <row r="441" spans="1:14" s="13" customFormat="1" ht="281.25">
      <c r="A441" s="20">
        <v>80101505</v>
      </c>
      <c r="B441" s="18" t="s">
        <v>226</v>
      </c>
      <c r="C441" s="28">
        <v>42125</v>
      </c>
      <c r="D441" s="26">
        <v>1.9</v>
      </c>
      <c r="E441" s="9" t="s">
        <v>37</v>
      </c>
      <c r="F441" s="20" t="s">
        <v>66</v>
      </c>
      <c r="G441" s="71">
        <v>8462600</v>
      </c>
      <c r="H441" s="72">
        <f t="shared" si="6"/>
        <v>8462600</v>
      </c>
      <c r="I441" s="19" t="s">
        <v>905</v>
      </c>
      <c r="J441" s="19" t="s">
        <v>905</v>
      </c>
      <c r="K441" s="20" t="s">
        <v>39</v>
      </c>
      <c r="N441" s="14"/>
    </row>
    <row r="442" spans="1:14" s="13" customFormat="1" ht="281.25">
      <c r="A442" s="20">
        <v>80101505</v>
      </c>
      <c r="B442" s="18" t="s">
        <v>227</v>
      </c>
      <c r="C442" s="28">
        <v>42125</v>
      </c>
      <c r="D442" s="26">
        <v>2</v>
      </c>
      <c r="E442" s="9" t="s">
        <v>37</v>
      </c>
      <c r="F442" s="20" t="s">
        <v>66</v>
      </c>
      <c r="G442" s="71">
        <v>10602000</v>
      </c>
      <c r="H442" s="72">
        <f t="shared" si="6"/>
        <v>10602000</v>
      </c>
      <c r="I442" s="19" t="s">
        <v>905</v>
      </c>
      <c r="J442" s="19" t="s">
        <v>905</v>
      </c>
      <c r="K442" s="20" t="s">
        <v>39</v>
      </c>
      <c r="N442" s="14"/>
    </row>
    <row r="443" spans="1:14" s="13" customFormat="1" ht="281.25">
      <c r="A443" s="20">
        <v>80101505</v>
      </c>
      <c r="B443" s="18" t="s">
        <v>228</v>
      </c>
      <c r="C443" s="28">
        <v>42125</v>
      </c>
      <c r="D443" s="26">
        <v>1.9</v>
      </c>
      <c r="E443" s="9" t="s">
        <v>37</v>
      </c>
      <c r="F443" s="20" t="s">
        <v>66</v>
      </c>
      <c r="G443" s="71">
        <v>8462600</v>
      </c>
      <c r="H443" s="72">
        <f t="shared" si="6"/>
        <v>8462600</v>
      </c>
      <c r="I443" s="19" t="s">
        <v>905</v>
      </c>
      <c r="J443" s="19" t="s">
        <v>905</v>
      </c>
      <c r="K443" s="20" t="s">
        <v>39</v>
      </c>
      <c r="N443" s="14"/>
    </row>
    <row r="444" spans="1:14" s="13" customFormat="1" ht="281.25">
      <c r="A444" s="20">
        <v>80101505</v>
      </c>
      <c r="B444" s="18" t="s">
        <v>229</v>
      </c>
      <c r="C444" s="28">
        <v>42125</v>
      </c>
      <c r="D444" s="26">
        <v>1.9</v>
      </c>
      <c r="E444" s="9" t="s">
        <v>37</v>
      </c>
      <c r="F444" s="20" t="s">
        <v>66</v>
      </c>
      <c r="G444" s="71">
        <v>8462600</v>
      </c>
      <c r="H444" s="72">
        <f t="shared" si="6"/>
        <v>8462600</v>
      </c>
      <c r="I444" s="19" t="s">
        <v>905</v>
      </c>
      <c r="J444" s="19" t="s">
        <v>905</v>
      </c>
      <c r="K444" s="20" t="s">
        <v>39</v>
      </c>
      <c r="N444" s="14"/>
    </row>
    <row r="445" spans="1:14" s="13" customFormat="1" ht="281.25">
      <c r="A445" s="20">
        <v>80101505</v>
      </c>
      <c r="B445" s="18" t="s">
        <v>230</v>
      </c>
      <c r="C445" s="28">
        <v>42125</v>
      </c>
      <c r="D445" s="26">
        <v>1.9</v>
      </c>
      <c r="E445" s="9" t="s">
        <v>37</v>
      </c>
      <c r="F445" s="20" t="s">
        <v>66</v>
      </c>
      <c r="G445" s="71">
        <v>8462600</v>
      </c>
      <c r="H445" s="72">
        <f t="shared" si="6"/>
        <v>8462600</v>
      </c>
      <c r="I445" s="19" t="s">
        <v>905</v>
      </c>
      <c r="J445" s="19" t="s">
        <v>905</v>
      </c>
      <c r="K445" s="20" t="s">
        <v>39</v>
      </c>
      <c r="N445" s="14"/>
    </row>
    <row r="446" spans="1:14" s="13" customFormat="1" ht="281.25">
      <c r="A446" s="20">
        <v>80101505</v>
      </c>
      <c r="B446" s="18" t="s">
        <v>231</v>
      </c>
      <c r="C446" s="28">
        <v>42125</v>
      </c>
      <c r="D446" s="26">
        <v>1.9</v>
      </c>
      <c r="E446" s="9" t="s">
        <v>37</v>
      </c>
      <c r="F446" s="20" t="s">
        <v>66</v>
      </c>
      <c r="G446" s="71">
        <v>8462600</v>
      </c>
      <c r="H446" s="72">
        <f t="shared" si="6"/>
        <v>8462600</v>
      </c>
      <c r="I446" s="19" t="s">
        <v>905</v>
      </c>
      <c r="J446" s="19" t="s">
        <v>905</v>
      </c>
      <c r="K446" s="20" t="s">
        <v>39</v>
      </c>
      <c r="N446" s="14"/>
    </row>
    <row r="447" spans="1:14" s="13" customFormat="1" ht="281.25">
      <c r="A447" s="20">
        <v>80101505</v>
      </c>
      <c r="B447" s="18" t="s">
        <v>232</v>
      </c>
      <c r="C447" s="28">
        <v>42125</v>
      </c>
      <c r="D447" s="26">
        <v>2</v>
      </c>
      <c r="E447" s="9" t="s">
        <v>37</v>
      </c>
      <c r="F447" s="20" t="s">
        <v>66</v>
      </c>
      <c r="G447" s="71">
        <v>10602000</v>
      </c>
      <c r="H447" s="72">
        <f t="shared" si="6"/>
        <v>10602000</v>
      </c>
      <c r="I447" s="19" t="s">
        <v>905</v>
      </c>
      <c r="J447" s="19" t="s">
        <v>905</v>
      </c>
      <c r="K447" s="20" t="s">
        <v>39</v>
      </c>
      <c r="N447" s="14"/>
    </row>
    <row r="448" spans="1:14" s="13" customFormat="1" ht="281.25">
      <c r="A448" s="20">
        <v>80101505</v>
      </c>
      <c r="B448" s="18" t="s">
        <v>233</v>
      </c>
      <c r="C448" s="28">
        <v>42125</v>
      </c>
      <c r="D448" s="26">
        <v>1.9</v>
      </c>
      <c r="E448" s="9" t="s">
        <v>37</v>
      </c>
      <c r="F448" s="20" t="s">
        <v>66</v>
      </c>
      <c r="G448" s="71">
        <v>8462600</v>
      </c>
      <c r="H448" s="72">
        <f t="shared" si="6"/>
        <v>8462600</v>
      </c>
      <c r="I448" s="19" t="s">
        <v>905</v>
      </c>
      <c r="J448" s="19" t="s">
        <v>905</v>
      </c>
      <c r="K448" s="20" t="s">
        <v>39</v>
      </c>
      <c r="N448" s="14"/>
    </row>
    <row r="449" spans="1:14" s="13" customFormat="1" ht="281.25">
      <c r="A449" s="20">
        <v>80101505</v>
      </c>
      <c r="B449" s="18" t="s">
        <v>234</v>
      </c>
      <c r="C449" s="28">
        <v>42125</v>
      </c>
      <c r="D449" s="26">
        <v>1.9</v>
      </c>
      <c r="E449" s="9" t="s">
        <v>37</v>
      </c>
      <c r="F449" s="20" t="s">
        <v>66</v>
      </c>
      <c r="G449" s="71">
        <v>8462600</v>
      </c>
      <c r="H449" s="72">
        <f t="shared" si="6"/>
        <v>8462600</v>
      </c>
      <c r="I449" s="19" t="s">
        <v>905</v>
      </c>
      <c r="J449" s="19" t="s">
        <v>905</v>
      </c>
      <c r="K449" s="20" t="s">
        <v>39</v>
      </c>
      <c r="N449" s="14"/>
    </row>
    <row r="450" spans="1:14" s="13" customFormat="1" ht="281.25">
      <c r="A450" s="20">
        <v>80101505</v>
      </c>
      <c r="B450" s="18" t="s">
        <v>235</v>
      </c>
      <c r="C450" s="28">
        <v>42125</v>
      </c>
      <c r="D450" s="26">
        <v>1.9</v>
      </c>
      <c r="E450" s="9" t="s">
        <v>37</v>
      </c>
      <c r="F450" s="20" t="s">
        <v>66</v>
      </c>
      <c r="G450" s="71">
        <v>8462600</v>
      </c>
      <c r="H450" s="72">
        <f t="shared" si="6"/>
        <v>8462600</v>
      </c>
      <c r="I450" s="19" t="s">
        <v>905</v>
      </c>
      <c r="J450" s="19" t="s">
        <v>905</v>
      </c>
      <c r="K450" s="20" t="s">
        <v>39</v>
      </c>
      <c r="N450" s="14"/>
    </row>
    <row r="451" spans="1:14" s="13" customFormat="1" ht="281.25">
      <c r="A451" s="20">
        <v>80101505</v>
      </c>
      <c r="B451" s="18" t="s">
        <v>236</v>
      </c>
      <c r="C451" s="28">
        <v>42125</v>
      </c>
      <c r="D451" s="26">
        <v>1.9</v>
      </c>
      <c r="E451" s="9" t="s">
        <v>37</v>
      </c>
      <c r="F451" s="20" t="s">
        <v>66</v>
      </c>
      <c r="G451" s="71">
        <v>8462600</v>
      </c>
      <c r="H451" s="72">
        <f t="shared" si="6"/>
        <v>8462600</v>
      </c>
      <c r="I451" s="19" t="s">
        <v>905</v>
      </c>
      <c r="J451" s="19" t="s">
        <v>905</v>
      </c>
      <c r="K451" s="20" t="s">
        <v>39</v>
      </c>
      <c r="N451" s="14"/>
    </row>
    <row r="452" spans="1:14" s="13" customFormat="1" ht="281.25">
      <c r="A452" s="20">
        <v>80101505</v>
      </c>
      <c r="B452" s="18" t="s">
        <v>237</v>
      </c>
      <c r="C452" s="28">
        <v>42125</v>
      </c>
      <c r="D452" s="26">
        <v>1.9</v>
      </c>
      <c r="E452" s="9" t="s">
        <v>37</v>
      </c>
      <c r="F452" s="20" t="s">
        <v>66</v>
      </c>
      <c r="G452" s="71">
        <v>8462600</v>
      </c>
      <c r="H452" s="72">
        <f t="shared" si="6"/>
        <v>8462600</v>
      </c>
      <c r="I452" s="19" t="s">
        <v>905</v>
      </c>
      <c r="J452" s="19" t="s">
        <v>905</v>
      </c>
      <c r="K452" s="20" t="s">
        <v>39</v>
      </c>
      <c r="N452" s="14"/>
    </row>
    <row r="453" spans="1:14" s="13" customFormat="1" ht="281.25">
      <c r="A453" s="20">
        <v>80101505</v>
      </c>
      <c r="B453" s="18" t="s">
        <v>238</v>
      </c>
      <c r="C453" s="28">
        <v>42125</v>
      </c>
      <c r="D453" s="26">
        <v>1.9</v>
      </c>
      <c r="E453" s="9" t="s">
        <v>37</v>
      </c>
      <c r="F453" s="20" t="s">
        <v>66</v>
      </c>
      <c r="G453" s="71">
        <v>8462600</v>
      </c>
      <c r="H453" s="72">
        <f t="shared" si="6"/>
        <v>8462600</v>
      </c>
      <c r="I453" s="19" t="s">
        <v>905</v>
      </c>
      <c r="J453" s="19" t="s">
        <v>905</v>
      </c>
      <c r="K453" s="20" t="s">
        <v>39</v>
      </c>
      <c r="N453" s="14"/>
    </row>
    <row r="454" spans="1:14" s="13" customFormat="1" ht="281.25">
      <c r="A454" s="20">
        <v>80101505</v>
      </c>
      <c r="B454" s="18" t="s">
        <v>239</v>
      </c>
      <c r="C454" s="28">
        <v>42125</v>
      </c>
      <c r="D454" s="26">
        <v>1.9</v>
      </c>
      <c r="E454" s="9" t="s">
        <v>37</v>
      </c>
      <c r="F454" s="20" t="s">
        <v>66</v>
      </c>
      <c r="G454" s="71">
        <v>8462600</v>
      </c>
      <c r="H454" s="72">
        <f t="shared" si="6"/>
        <v>8462600</v>
      </c>
      <c r="I454" s="19" t="s">
        <v>905</v>
      </c>
      <c r="J454" s="19" t="s">
        <v>905</v>
      </c>
      <c r="K454" s="20" t="s">
        <v>39</v>
      </c>
      <c r="N454" s="14"/>
    </row>
    <row r="455" spans="1:14" s="13" customFormat="1" ht="281.25">
      <c r="A455" s="20">
        <v>80101505</v>
      </c>
      <c r="B455" s="18" t="s">
        <v>240</v>
      </c>
      <c r="C455" s="28">
        <v>42125</v>
      </c>
      <c r="D455" s="26">
        <v>2</v>
      </c>
      <c r="E455" s="9" t="s">
        <v>37</v>
      </c>
      <c r="F455" s="20" t="s">
        <v>66</v>
      </c>
      <c r="G455" s="71">
        <v>8908000</v>
      </c>
      <c r="H455" s="72">
        <f t="shared" si="6"/>
        <v>8908000</v>
      </c>
      <c r="I455" s="19" t="s">
        <v>905</v>
      </c>
      <c r="J455" s="19" t="s">
        <v>905</v>
      </c>
      <c r="K455" s="20" t="s">
        <v>39</v>
      </c>
      <c r="N455" s="14"/>
    </row>
    <row r="456" spans="1:14" s="13" customFormat="1" ht="281.25">
      <c r="A456" s="20">
        <v>80101505</v>
      </c>
      <c r="B456" s="18" t="s">
        <v>241</v>
      </c>
      <c r="C456" s="28">
        <v>42125</v>
      </c>
      <c r="D456" s="26">
        <v>1.9</v>
      </c>
      <c r="E456" s="9" t="s">
        <v>37</v>
      </c>
      <c r="F456" s="20" t="s">
        <v>66</v>
      </c>
      <c r="G456" s="71">
        <v>8462600</v>
      </c>
      <c r="H456" s="72">
        <f t="shared" si="6"/>
        <v>8462600</v>
      </c>
      <c r="I456" s="19" t="s">
        <v>905</v>
      </c>
      <c r="J456" s="19" t="s">
        <v>905</v>
      </c>
      <c r="K456" s="20" t="s">
        <v>39</v>
      </c>
      <c r="N456" s="14"/>
    </row>
    <row r="457" spans="1:14" s="13" customFormat="1" ht="281.25">
      <c r="A457" s="20">
        <v>80101505</v>
      </c>
      <c r="B457" s="18" t="s">
        <v>242</v>
      </c>
      <c r="C457" s="28">
        <v>42125</v>
      </c>
      <c r="D457" s="26">
        <v>1.9</v>
      </c>
      <c r="E457" s="9" t="s">
        <v>37</v>
      </c>
      <c r="F457" s="20" t="s">
        <v>66</v>
      </c>
      <c r="G457" s="71">
        <v>8462600</v>
      </c>
      <c r="H457" s="72">
        <f t="shared" si="6"/>
        <v>8462600</v>
      </c>
      <c r="I457" s="19" t="s">
        <v>905</v>
      </c>
      <c r="J457" s="19" t="s">
        <v>905</v>
      </c>
      <c r="K457" s="20" t="s">
        <v>39</v>
      </c>
      <c r="N457" s="14"/>
    </row>
    <row r="458" spans="1:14" s="13" customFormat="1" ht="281.25">
      <c r="A458" s="20">
        <v>80101505</v>
      </c>
      <c r="B458" s="18" t="s">
        <v>243</v>
      </c>
      <c r="C458" s="28">
        <v>42125</v>
      </c>
      <c r="D458" s="26">
        <v>1.9</v>
      </c>
      <c r="E458" s="9" t="s">
        <v>37</v>
      </c>
      <c r="F458" s="20" t="s">
        <v>66</v>
      </c>
      <c r="G458" s="71">
        <v>8462600</v>
      </c>
      <c r="H458" s="72">
        <f t="shared" si="6"/>
        <v>8462600</v>
      </c>
      <c r="I458" s="19" t="s">
        <v>905</v>
      </c>
      <c r="J458" s="19" t="s">
        <v>905</v>
      </c>
      <c r="K458" s="20" t="s">
        <v>39</v>
      </c>
      <c r="N458" s="14"/>
    </row>
    <row r="459" spans="1:14" s="13" customFormat="1" ht="281.25">
      <c r="A459" s="20">
        <v>80101505</v>
      </c>
      <c r="B459" s="18" t="s">
        <v>244</v>
      </c>
      <c r="C459" s="28">
        <v>42125</v>
      </c>
      <c r="D459" s="26">
        <v>1.9</v>
      </c>
      <c r="E459" s="9" t="s">
        <v>37</v>
      </c>
      <c r="F459" s="20" t="s">
        <v>66</v>
      </c>
      <c r="G459" s="71">
        <v>8462600</v>
      </c>
      <c r="H459" s="72">
        <f aca="true" t="shared" si="7" ref="H459:H476">+G459</f>
        <v>8462600</v>
      </c>
      <c r="I459" s="19" t="s">
        <v>905</v>
      </c>
      <c r="J459" s="19" t="s">
        <v>905</v>
      </c>
      <c r="K459" s="20" t="s">
        <v>39</v>
      </c>
      <c r="N459" s="14"/>
    </row>
    <row r="460" spans="1:14" s="13" customFormat="1" ht="281.25">
      <c r="A460" s="20">
        <v>80101505</v>
      </c>
      <c r="B460" s="18" t="s">
        <v>245</v>
      </c>
      <c r="C460" s="28">
        <v>42125</v>
      </c>
      <c r="D460" s="26">
        <v>2</v>
      </c>
      <c r="E460" s="9" t="s">
        <v>37</v>
      </c>
      <c r="F460" s="20" t="s">
        <v>66</v>
      </c>
      <c r="G460" s="71">
        <v>4444000</v>
      </c>
      <c r="H460" s="72">
        <f t="shared" si="7"/>
        <v>4444000</v>
      </c>
      <c r="I460" s="19" t="s">
        <v>905</v>
      </c>
      <c r="J460" s="19" t="s">
        <v>905</v>
      </c>
      <c r="K460" s="20" t="s">
        <v>39</v>
      </c>
      <c r="N460" s="14"/>
    </row>
    <row r="461" spans="1:14" s="13" customFormat="1" ht="281.25">
      <c r="A461" s="20">
        <v>80101505</v>
      </c>
      <c r="B461" s="18" t="s">
        <v>246</v>
      </c>
      <c r="C461" s="28">
        <v>42125</v>
      </c>
      <c r="D461" s="26">
        <v>1.9</v>
      </c>
      <c r="E461" s="9" t="s">
        <v>37</v>
      </c>
      <c r="F461" s="20" t="s">
        <v>66</v>
      </c>
      <c r="G461" s="71">
        <v>8462600</v>
      </c>
      <c r="H461" s="72">
        <f t="shared" si="7"/>
        <v>8462600</v>
      </c>
      <c r="I461" s="19" t="s">
        <v>905</v>
      </c>
      <c r="J461" s="19" t="s">
        <v>905</v>
      </c>
      <c r="K461" s="20" t="s">
        <v>39</v>
      </c>
      <c r="N461" s="14"/>
    </row>
    <row r="462" spans="1:14" s="13" customFormat="1" ht="281.25">
      <c r="A462" s="20">
        <v>80101505</v>
      </c>
      <c r="B462" s="18" t="s">
        <v>247</v>
      </c>
      <c r="C462" s="28">
        <v>42125</v>
      </c>
      <c r="D462" s="26">
        <v>2</v>
      </c>
      <c r="E462" s="9" t="s">
        <v>37</v>
      </c>
      <c r="F462" s="20" t="s">
        <v>66</v>
      </c>
      <c r="G462" s="71">
        <v>8908000</v>
      </c>
      <c r="H462" s="72">
        <f t="shared" si="7"/>
        <v>8908000</v>
      </c>
      <c r="I462" s="19" t="s">
        <v>905</v>
      </c>
      <c r="J462" s="19" t="s">
        <v>905</v>
      </c>
      <c r="K462" s="20" t="s">
        <v>39</v>
      </c>
      <c r="N462" s="14"/>
    </row>
    <row r="463" spans="1:14" s="13" customFormat="1" ht="281.25">
      <c r="A463" s="20">
        <v>80101505</v>
      </c>
      <c r="B463" s="18" t="s">
        <v>248</v>
      </c>
      <c r="C463" s="28">
        <v>42125</v>
      </c>
      <c r="D463" s="26">
        <v>1.9</v>
      </c>
      <c r="E463" s="9" t="s">
        <v>37</v>
      </c>
      <c r="F463" s="20" t="s">
        <v>66</v>
      </c>
      <c r="G463" s="71">
        <v>8462600</v>
      </c>
      <c r="H463" s="72">
        <f t="shared" si="7"/>
        <v>8462600</v>
      </c>
      <c r="I463" s="19" t="s">
        <v>905</v>
      </c>
      <c r="J463" s="19" t="s">
        <v>905</v>
      </c>
      <c r="K463" s="20" t="s">
        <v>39</v>
      </c>
      <c r="N463" s="14"/>
    </row>
    <row r="464" spans="1:14" s="13" customFormat="1" ht="281.25">
      <c r="A464" s="20">
        <v>80101505</v>
      </c>
      <c r="B464" s="18" t="s">
        <v>249</v>
      </c>
      <c r="C464" s="28">
        <v>42125</v>
      </c>
      <c r="D464" s="26">
        <v>1.9</v>
      </c>
      <c r="E464" s="9" t="s">
        <v>37</v>
      </c>
      <c r="F464" s="20" t="s">
        <v>66</v>
      </c>
      <c r="G464" s="71">
        <v>8462600</v>
      </c>
      <c r="H464" s="72">
        <f t="shared" si="7"/>
        <v>8462600</v>
      </c>
      <c r="I464" s="19" t="s">
        <v>905</v>
      </c>
      <c r="J464" s="19" t="s">
        <v>905</v>
      </c>
      <c r="K464" s="20" t="s">
        <v>39</v>
      </c>
      <c r="N464" s="14"/>
    </row>
    <row r="465" spans="1:14" s="13" customFormat="1" ht="281.25">
      <c r="A465" s="20">
        <v>80101505</v>
      </c>
      <c r="B465" s="18" t="s">
        <v>250</v>
      </c>
      <c r="C465" s="28">
        <v>42125</v>
      </c>
      <c r="D465" s="26">
        <v>2</v>
      </c>
      <c r="E465" s="9" t="s">
        <v>37</v>
      </c>
      <c r="F465" s="20" t="s">
        <v>66</v>
      </c>
      <c r="G465" s="71">
        <v>4296000</v>
      </c>
      <c r="H465" s="72">
        <f t="shared" si="7"/>
        <v>4296000</v>
      </c>
      <c r="I465" s="19" t="s">
        <v>905</v>
      </c>
      <c r="J465" s="19" t="s">
        <v>905</v>
      </c>
      <c r="K465" s="20" t="s">
        <v>39</v>
      </c>
      <c r="N465" s="14"/>
    </row>
    <row r="466" spans="1:14" s="13" customFormat="1" ht="281.25">
      <c r="A466" s="20">
        <v>80101505</v>
      </c>
      <c r="B466" s="18" t="s">
        <v>251</v>
      </c>
      <c r="C466" s="28">
        <v>42125</v>
      </c>
      <c r="D466" s="26">
        <v>2</v>
      </c>
      <c r="E466" s="9" t="s">
        <v>37</v>
      </c>
      <c r="F466" s="20" t="s">
        <v>66</v>
      </c>
      <c r="G466" s="71">
        <v>4444000</v>
      </c>
      <c r="H466" s="72">
        <f t="shared" si="7"/>
        <v>4444000</v>
      </c>
      <c r="I466" s="19" t="s">
        <v>905</v>
      </c>
      <c r="J466" s="19" t="s">
        <v>905</v>
      </c>
      <c r="K466" s="20" t="s">
        <v>39</v>
      </c>
      <c r="N466" s="14"/>
    </row>
    <row r="467" spans="1:14" s="13" customFormat="1" ht="281.25">
      <c r="A467" s="20">
        <v>80101505</v>
      </c>
      <c r="B467" s="18" t="s">
        <v>252</v>
      </c>
      <c r="C467" s="28">
        <v>42125</v>
      </c>
      <c r="D467" s="26">
        <v>1.9</v>
      </c>
      <c r="E467" s="9" t="s">
        <v>37</v>
      </c>
      <c r="F467" s="20" t="s">
        <v>66</v>
      </c>
      <c r="G467" s="71">
        <v>8462600</v>
      </c>
      <c r="H467" s="72">
        <f t="shared" si="7"/>
        <v>8462600</v>
      </c>
      <c r="I467" s="19" t="s">
        <v>905</v>
      </c>
      <c r="J467" s="19" t="s">
        <v>905</v>
      </c>
      <c r="K467" s="20" t="s">
        <v>39</v>
      </c>
      <c r="N467" s="14"/>
    </row>
    <row r="468" spans="1:14" s="13" customFormat="1" ht="281.25">
      <c r="A468" s="20">
        <v>80101505</v>
      </c>
      <c r="B468" s="18" t="s">
        <v>253</v>
      </c>
      <c r="C468" s="28">
        <v>42125</v>
      </c>
      <c r="D468" s="26">
        <v>2</v>
      </c>
      <c r="E468" s="9" t="s">
        <v>37</v>
      </c>
      <c r="F468" s="20" t="s">
        <v>66</v>
      </c>
      <c r="G468" s="71">
        <v>10602000</v>
      </c>
      <c r="H468" s="72">
        <f t="shared" si="7"/>
        <v>10602000</v>
      </c>
      <c r="I468" s="19" t="s">
        <v>905</v>
      </c>
      <c r="J468" s="19" t="s">
        <v>905</v>
      </c>
      <c r="K468" s="20" t="s">
        <v>39</v>
      </c>
      <c r="N468" s="14"/>
    </row>
    <row r="469" spans="1:14" s="13" customFormat="1" ht="281.25">
      <c r="A469" s="20">
        <v>80101505</v>
      </c>
      <c r="B469" s="18" t="s">
        <v>254</v>
      </c>
      <c r="C469" s="28">
        <v>42125</v>
      </c>
      <c r="D469" s="26">
        <v>1.9</v>
      </c>
      <c r="E469" s="9" t="s">
        <v>37</v>
      </c>
      <c r="F469" s="20" t="s">
        <v>66</v>
      </c>
      <c r="G469" s="71">
        <v>8462600</v>
      </c>
      <c r="H469" s="72">
        <f t="shared" si="7"/>
        <v>8462600</v>
      </c>
      <c r="I469" s="19" t="s">
        <v>905</v>
      </c>
      <c r="J469" s="19" t="s">
        <v>905</v>
      </c>
      <c r="K469" s="20" t="s">
        <v>39</v>
      </c>
      <c r="N469" s="14"/>
    </row>
    <row r="470" spans="1:14" s="13" customFormat="1" ht="131.25">
      <c r="A470" s="20">
        <v>80161500</v>
      </c>
      <c r="B470" s="18" t="s">
        <v>132</v>
      </c>
      <c r="C470" s="28">
        <v>42064</v>
      </c>
      <c r="D470" s="26">
        <v>8</v>
      </c>
      <c r="E470" s="9" t="s">
        <v>37</v>
      </c>
      <c r="F470" s="20" t="s">
        <v>66</v>
      </c>
      <c r="G470" s="71">
        <v>26059000</v>
      </c>
      <c r="H470" s="72">
        <f t="shared" si="7"/>
        <v>26059000</v>
      </c>
      <c r="I470" s="19" t="s">
        <v>905</v>
      </c>
      <c r="J470" s="19" t="s">
        <v>905</v>
      </c>
      <c r="K470" s="20" t="s">
        <v>39</v>
      </c>
      <c r="N470" s="14"/>
    </row>
    <row r="471" spans="1:14" s="13" customFormat="1" ht="131.25">
      <c r="A471" s="20">
        <v>80161500</v>
      </c>
      <c r="B471" s="18" t="s">
        <v>132</v>
      </c>
      <c r="C471" s="28">
        <v>42064</v>
      </c>
      <c r="D471" s="26">
        <v>8</v>
      </c>
      <c r="E471" s="9" t="s">
        <v>37</v>
      </c>
      <c r="F471" s="20" t="s">
        <v>66</v>
      </c>
      <c r="G471" s="71">
        <v>26059000</v>
      </c>
      <c r="H471" s="72">
        <f t="shared" si="7"/>
        <v>26059000</v>
      </c>
      <c r="I471" s="19" t="s">
        <v>905</v>
      </c>
      <c r="J471" s="19" t="s">
        <v>905</v>
      </c>
      <c r="K471" s="20" t="s">
        <v>39</v>
      </c>
      <c r="N471" s="14"/>
    </row>
    <row r="472" spans="1:14" s="13" customFormat="1" ht="131.25">
      <c r="A472" s="20">
        <v>80161500</v>
      </c>
      <c r="B472" s="18" t="s">
        <v>132</v>
      </c>
      <c r="C472" s="28">
        <v>42064</v>
      </c>
      <c r="D472" s="26">
        <v>8</v>
      </c>
      <c r="E472" s="9" t="s">
        <v>37</v>
      </c>
      <c r="F472" s="20" t="s">
        <v>66</v>
      </c>
      <c r="G472" s="71">
        <v>26059000</v>
      </c>
      <c r="H472" s="72">
        <f t="shared" si="7"/>
        <v>26059000</v>
      </c>
      <c r="I472" s="19" t="s">
        <v>905</v>
      </c>
      <c r="J472" s="19" t="s">
        <v>905</v>
      </c>
      <c r="K472" s="20" t="s">
        <v>39</v>
      </c>
      <c r="N472" s="14"/>
    </row>
    <row r="473" spans="1:14" s="13" customFormat="1" ht="131.25">
      <c r="A473" s="19">
        <v>80101505</v>
      </c>
      <c r="B473" s="18" t="s">
        <v>130</v>
      </c>
      <c r="C473" s="28">
        <v>42064</v>
      </c>
      <c r="D473" s="26">
        <v>8</v>
      </c>
      <c r="E473" s="9" t="s">
        <v>37</v>
      </c>
      <c r="F473" s="20" t="s">
        <v>66</v>
      </c>
      <c r="G473" s="71">
        <v>60940000</v>
      </c>
      <c r="H473" s="72">
        <f t="shared" si="7"/>
        <v>60940000</v>
      </c>
      <c r="I473" s="19" t="s">
        <v>905</v>
      </c>
      <c r="J473" s="19" t="s">
        <v>905</v>
      </c>
      <c r="K473" s="20" t="s">
        <v>39</v>
      </c>
      <c r="N473" s="14"/>
    </row>
    <row r="474" spans="1:14" s="13" customFormat="1" ht="131.25">
      <c r="A474" s="19">
        <v>80101505</v>
      </c>
      <c r="B474" s="18" t="s">
        <v>130</v>
      </c>
      <c r="C474" s="28">
        <v>42064</v>
      </c>
      <c r="D474" s="26">
        <v>8</v>
      </c>
      <c r="E474" s="9" t="s">
        <v>37</v>
      </c>
      <c r="F474" s="20" t="s">
        <v>66</v>
      </c>
      <c r="G474" s="71">
        <v>60940000</v>
      </c>
      <c r="H474" s="72">
        <f t="shared" si="7"/>
        <v>60940000</v>
      </c>
      <c r="I474" s="19" t="s">
        <v>905</v>
      </c>
      <c r="J474" s="19" t="s">
        <v>905</v>
      </c>
      <c r="K474" s="20" t="s">
        <v>39</v>
      </c>
      <c r="N474" s="14"/>
    </row>
    <row r="475" spans="1:14" s="13" customFormat="1" ht="131.25">
      <c r="A475" s="19">
        <v>80101505</v>
      </c>
      <c r="B475" s="18" t="s">
        <v>176</v>
      </c>
      <c r="C475" s="28">
        <v>42064</v>
      </c>
      <c r="D475" s="26">
        <v>8</v>
      </c>
      <c r="E475" s="9" t="s">
        <v>37</v>
      </c>
      <c r="F475" s="20" t="s">
        <v>66</v>
      </c>
      <c r="G475" s="71">
        <v>60940000</v>
      </c>
      <c r="H475" s="72">
        <f t="shared" si="7"/>
        <v>60940000</v>
      </c>
      <c r="I475" s="19" t="s">
        <v>905</v>
      </c>
      <c r="J475" s="19" t="s">
        <v>905</v>
      </c>
      <c r="K475" s="20" t="s">
        <v>39</v>
      </c>
      <c r="N475" s="14"/>
    </row>
    <row r="476" spans="1:14" s="13" customFormat="1" ht="131.25">
      <c r="A476" s="19">
        <v>80101505</v>
      </c>
      <c r="B476" s="18" t="s">
        <v>176</v>
      </c>
      <c r="C476" s="28">
        <v>42064</v>
      </c>
      <c r="D476" s="26">
        <v>8</v>
      </c>
      <c r="E476" s="9" t="s">
        <v>37</v>
      </c>
      <c r="F476" s="20" t="s">
        <v>66</v>
      </c>
      <c r="G476" s="71">
        <v>33052113</v>
      </c>
      <c r="H476" s="72">
        <f t="shared" si="7"/>
        <v>33052113</v>
      </c>
      <c r="I476" s="19" t="s">
        <v>905</v>
      </c>
      <c r="J476" s="19" t="s">
        <v>905</v>
      </c>
      <c r="K476" s="20" t="s">
        <v>39</v>
      </c>
      <c r="N476" s="14"/>
    </row>
    <row r="477" spans="1:14" s="13" customFormat="1" ht="131.25">
      <c r="A477" s="17" t="s">
        <v>255</v>
      </c>
      <c r="B477" s="18" t="s">
        <v>256</v>
      </c>
      <c r="C477" s="28">
        <v>42020</v>
      </c>
      <c r="D477" s="26" t="s">
        <v>257</v>
      </c>
      <c r="E477" s="9" t="s">
        <v>37</v>
      </c>
      <c r="F477" s="20" t="s">
        <v>66</v>
      </c>
      <c r="G477" s="74">
        <v>81407000</v>
      </c>
      <c r="H477" s="74">
        <f>G477</f>
        <v>81407000</v>
      </c>
      <c r="I477" s="19" t="s">
        <v>905</v>
      </c>
      <c r="J477" s="19" t="s">
        <v>905</v>
      </c>
      <c r="K477" s="20" t="s">
        <v>258</v>
      </c>
      <c r="N477" s="14"/>
    </row>
    <row r="478" spans="1:14" s="13" customFormat="1" ht="112.5">
      <c r="A478" s="17" t="s">
        <v>259</v>
      </c>
      <c r="B478" s="18" t="s">
        <v>260</v>
      </c>
      <c r="C478" s="28">
        <v>42020</v>
      </c>
      <c r="D478" s="26" t="s">
        <v>257</v>
      </c>
      <c r="E478" s="9" t="s">
        <v>71</v>
      </c>
      <c r="F478" s="20" t="s">
        <v>66</v>
      </c>
      <c r="G478" s="75">
        <v>90000000</v>
      </c>
      <c r="H478" s="74">
        <f aca="true" t="shared" si="8" ref="H478:H504">G478</f>
        <v>90000000</v>
      </c>
      <c r="I478" s="19" t="s">
        <v>905</v>
      </c>
      <c r="J478" s="19" t="s">
        <v>905</v>
      </c>
      <c r="K478" s="20" t="s">
        <v>258</v>
      </c>
      <c r="N478" s="14"/>
    </row>
    <row r="479" spans="1:14" s="13" customFormat="1" ht="112.5">
      <c r="A479" s="17" t="s">
        <v>259</v>
      </c>
      <c r="B479" s="18" t="s">
        <v>261</v>
      </c>
      <c r="C479" s="28">
        <v>42020</v>
      </c>
      <c r="D479" s="26" t="s">
        <v>257</v>
      </c>
      <c r="E479" s="9" t="s">
        <v>71</v>
      </c>
      <c r="F479" s="20" t="s">
        <v>66</v>
      </c>
      <c r="G479" s="75">
        <v>90000000</v>
      </c>
      <c r="H479" s="74">
        <f t="shared" si="8"/>
        <v>90000000</v>
      </c>
      <c r="I479" s="19" t="s">
        <v>905</v>
      </c>
      <c r="J479" s="19" t="s">
        <v>905</v>
      </c>
      <c r="K479" s="20" t="s">
        <v>258</v>
      </c>
      <c r="N479" s="14"/>
    </row>
    <row r="480" spans="1:14" s="13" customFormat="1" ht="112.5">
      <c r="A480" s="17" t="s">
        <v>259</v>
      </c>
      <c r="B480" s="18" t="s">
        <v>262</v>
      </c>
      <c r="C480" s="28">
        <v>42020</v>
      </c>
      <c r="D480" s="26" t="s">
        <v>257</v>
      </c>
      <c r="E480" s="9" t="s">
        <v>65</v>
      </c>
      <c r="F480" s="20" t="s">
        <v>66</v>
      </c>
      <c r="G480" s="75">
        <v>20000000</v>
      </c>
      <c r="H480" s="74">
        <f t="shared" si="8"/>
        <v>20000000</v>
      </c>
      <c r="I480" s="19" t="s">
        <v>905</v>
      </c>
      <c r="J480" s="19" t="s">
        <v>905</v>
      </c>
      <c r="K480" s="20" t="s">
        <v>258</v>
      </c>
      <c r="N480" s="14"/>
    </row>
    <row r="481" spans="1:14" s="13" customFormat="1" ht="131.25">
      <c r="A481" s="17">
        <v>82111801</v>
      </c>
      <c r="B481" s="18" t="s">
        <v>263</v>
      </c>
      <c r="C481" s="28">
        <v>42020</v>
      </c>
      <c r="D481" s="26" t="s">
        <v>257</v>
      </c>
      <c r="E481" s="9" t="s">
        <v>37</v>
      </c>
      <c r="F481" s="20" t="s">
        <v>66</v>
      </c>
      <c r="G481" s="74">
        <v>40000000</v>
      </c>
      <c r="H481" s="74">
        <f t="shared" si="8"/>
        <v>40000000</v>
      </c>
      <c r="I481" s="19" t="s">
        <v>905</v>
      </c>
      <c r="J481" s="19" t="s">
        <v>905</v>
      </c>
      <c r="K481" s="20" t="s">
        <v>258</v>
      </c>
      <c r="N481" s="14"/>
    </row>
    <row r="482" spans="1:14" s="13" customFormat="1" ht="112.5">
      <c r="A482" s="17">
        <v>80101601</v>
      </c>
      <c r="B482" s="18" t="s">
        <v>264</v>
      </c>
      <c r="C482" s="28">
        <v>42020</v>
      </c>
      <c r="D482" s="26" t="s">
        <v>257</v>
      </c>
      <c r="E482" s="9" t="s">
        <v>37</v>
      </c>
      <c r="F482" s="20" t="s">
        <v>66</v>
      </c>
      <c r="G482" s="74">
        <v>20000000</v>
      </c>
      <c r="H482" s="74">
        <f t="shared" si="8"/>
        <v>20000000</v>
      </c>
      <c r="I482" s="19" t="s">
        <v>905</v>
      </c>
      <c r="J482" s="19" t="s">
        <v>905</v>
      </c>
      <c r="K482" s="20" t="s">
        <v>258</v>
      </c>
      <c r="N482" s="14"/>
    </row>
    <row r="483" spans="1:14" s="13" customFormat="1" ht="112.5">
      <c r="A483" s="17">
        <v>80101601</v>
      </c>
      <c r="B483" s="18" t="s">
        <v>265</v>
      </c>
      <c r="C483" s="28">
        <v>42020</v>
      </c>
      <c r="D483" s="26" t="s">
        <v>257</v>
      </c>
      <c r="E483" s="9" t="s">
        <v>37</v>
      </c>
      <c r="F483" s="20" t="s">
        <v>66</v>
      </c>
      <c r="G483" s="74">
        <v>20000000</v>
      </c>
      <c r="H483" s="74">
        <f t="shared" si="8"/>
        <v>20000000</v>
      </c>
      <c r="I483" s="19" t="s">
        <v>905</v>
      </c>
      <c r="J483" s="19" t="s">
        <v>905</v>
      </c>
      <c r="K483" s="20" t="s">
        <v>258</v>
      </c>
      <c r="N483" s="14"/>
    </row>
    <row r="484" spans="1:14" s="13" customFormat="1" ht="168.75">
      <c r="A484" s="17">
        <v>80101601</v>
      </c>
      <c r="B484" s="18" t="s">
        <v>266</v>
      </c>
      <c r="C484" s="28">
        <v>42020</v>
      </c>
      <c r="D484" s="26" t="s">
        <v>257</v>
      </c>
      <c r="E484" s="9" t="s">
        <v>37</v>
      </c>
      <c r="F484" s="20" t="s">
        <v>66</v>
      </c>
      <c r="G484" s="74">
        <v>20000000</v>
      </c>
      <c r="H484" s="74">
        <f t="shared" si="8"/>
        <v>20000000</v>
      </c>
      <c r="I484" s="19" t="s">
        <v>905</v>
      </c>
      <c r="J484" s="19" t="s">
        <v>905</v>
      </c>
      <c r="K484" s="20" t="s">
        <v>267</v>
      </c>
      <c r="N484" s="14"/>
    </row>
    <row r="485" spans="1:14" s="13" customFormat="1" ht="150">
      <c r="A485" s="20">
        <v>80101505</v>
      </c>
      <c r="B485" s="18" t="s">
        <v>268</v>
      </c>
      <c r="C485" s="28">
        <v>42014</v>
      </c>
      <c r="D485" s="26" t="s">
        <v>269</v>
      </c>
      <c r="E485" s="9" t="s">
        <v>37</v>
      </c>
      <c r="F485" s="20" t="s">
        <v>66</v>
      </c>
      <c r="G485" s="75">
        <v>66480000</v>
      </c>
      <c r="H485" s="74">
        <f t="shared" si="8"/>
        <v>66480000</v>
      </c>
      <c r="I485" s="19" t="s">
        <v>905</v>
      </c>
      <c r="J485" s="19" t="s">
        <v>905</v>
      </c>
      <c r="K485" s="20" t="s">
        <v>258</v>
      </c>
      <c r="N485" s="14"/>
    </row>
    <row r="486" spans="1:14" s="13" customFormat="1" ht="206.25">
      <c r="A486" s="20">
        <v>80101505</v>
      </c>
      <c r="B486" s="18" t="s">
        <v>270</v>
      </c>
      <c r="C486" s="28">
        <v>42014</v>
      </c>
      <c r="D486" s="26" t="s">
        <v>271</v>
      </c>
      <c r="E486" s="9" t="s">
        <v>37</v>
      </c>
      <c r="F486" s="20" t="s">
        <v>66</v>
      </c>
      <c r="G486" s="75">
        <v>60940000</v>
      </c>
      <c r="H486" s="74">
        <f t="shared" si="8"/>
        <v>60940000</v>
      </c>
      <c r="I486" s="19" t="s">
        <v>905</v>
      </c>
      <c r="J486" s="19" t="s">
        <v>905</v>
      </c>
      <c r="K486" s="20" t="s">
        <v>258</v>
      </c>
      <c r="N486" s="14"/>
    </row>
    <row r="487" spans="1:14" s="13" customFormat="1" ht="187.5">
      <c r="A487" s="20">
        <v>80101505</v>
      </c>
      <c r="B487" s="18" t="s">
        <v>272</v>
      </c>
      <c r="C487" s="28">
        <v>42014</v>
      </c>
      <c r="D487" s="26" t="s">
        <v>269</v>
      </c>
      <c r="E487" s="9" t="s">
        <v>37</v>
      </c>
      <c r="F487" s="20" t="s">
        <v>66</v>
      </c>
      <c r="G487" s="75">
        <v>43164000</v>
      </c>
      <c r="H487" s="74">
        <f t="shared" si="8"/>
        <v>43164000</v>
      </c>
      <c r="I487" s="19" t="s">
        <v>905</v>
      </c>
      <c r="J487" s="19" t="s">
        <v>905</v>
      </c>
      <c r="K487" s="20" t="s">
        <v>258</v>
      </c>
      <c r="N487" s="14"/>
    </row>
    <row r="488" spans="1:14" s="13" customFormat="1" ht="112.5">
      <c r="A488" s="20">
        <v>80101505</v>
      </c>
      <c r="B488" s="18" t="s">
        <v>273</v>
      </c>
      <c r="C488" s="28">
        <v>42014</v>
      </c>
      <c r="D488" s="26" t="s">
        <v>269</v>
      </c>
      <c r="E488" s="9" t="s">
        <v>37</v>
      </c>
      <c r="F488" s="20" t="s">
        <v>66</v>
      </c>
      <c r="G488" s="75">
        <v>43164000</v>
      </c>
      <c r="H488" s="74">
        <f t="shared" si="8"/>
        <v>43164000</v>
      </c>
      <c r="I488" s="19" t="s">
        <v>905</v>
      </c>
      <c r="J488" s="19" t="s">
        <v>905</v>
      </c>
      <c r="K488" s="20" t="s">
        <v>258</v>
      </c>
      <c r="N488" s="14"/>
    </row>
    <row r="489" spans="1:14" s="13" customFormat="1" ht="112.5">
      <c r="A489" s="20">
        <v>80101505</v>
      </c>
      <c r="B489" s="18" t="s">
        <v>274</v>
      </c>
      <c r="C489" s="28">
        <v>42014</v>
      </c>
      <c r="D489" s="26" t="s">
        <v>269</v>
      </c>
      <c r="E489" s="9" t="s">
        <v>37</v>
      </c>
      <c r="F489" s="20" t="s">
        <v>66</v>
      </c>
      <c r="G489" s="75">
        <v>27588000</v>
      </c>
      <c r="H489" s="74">
        <f t="shared" si="8"/>
        <v>27588000</v>
      </c>
      <c r="I489" s="19" t="s">
        <v>905</v>
      </c>
      <c r="J489" s="19" t="s">
        <v>905</v>
      </c>
      <c r="K489" s="20" t="s">
        <v>258</v>
      </c>
      <c r="N489" s="14"/>
    </row>
    <row r="490" spans="1:14" s="13" customFormat="1" ht="112.5">
      <c r="A490" s="20">
        <v>80101505</v>
      </c>
      <c r="B490" s="18" t="s">
        <v>275</v>
      </c>
      <c r="C490" s="28">
        <v>42014</v>
      </c>
      <c r="D490" s="26" t="s">
        <v>269</v>
      </c>
      <c r="E490" s="9" t="s">
        <v>37</v>
      </c>
      <c r="F490" s="20" t="s">
        <v>66</v>
      </c>
      <c r="G490" s="75">
        <v>31356000</v>
      </c>
      <c r="H490" s="74">
        <f t="shared" si="8"/>
        <v>31356000</v>
      </c>
      <c r="I490" s="19" t="s">
        <v>905</v>
      </c>
      <c r="J490" s="19" t="s">
        <v>905</v>
      </c>
      <c r="K490" s="20" t="s">
        <v>258</v>
      </c>
      <c r="N490" s="14"/>
    </row>
    <row r="491" spans="1:14" s="13" customFormat="1" ht="112.5">
      <c r="A491" s="20">
        <v>80101505</v>
      </c>
      <c r="B491" s="18" t="s">
        <v>276</v>
      </c>
      <c r="C491" s="28">
        <v>42014</v>
      </c>
      <c r="D491" s="26" t="s">
        <v>271</v>
      </c>
      <c r="E491" s="9" t="s">
        <v>37</v>
      </c>
      <c r="F491" s="20" t="s">
        <v>66</v>
      </c>
      <c r="G491" s="75">
        <v>60940000</v>
      </c>
      <c r="H491" s="74">
        <f t="shared" si="8"/>
        <v>60940000</v>
      </c>
      <c r="I491" s="19" t="s">
        <v>905</v>
      </c>
      <c r="J491" s="19" t="s">
        <v>905</v>
      </c>
      <c r="K491" s="20" t="s">
        <v>258</v>
      </c>
      <c r="N491" s="14"/>
    </row>
    <row r="492" spans="1:14" s="13" customFormat="1" ht="112.5">
      <c r="A492" s="20">
        <v>80101505</v>
      </c>
      <c r="B492" s="18" t="s">
        <v>277</v>
      </c>
      <c r="C492" s="28">
        <v>42014</v>
      </c>
      <c r="D492" s="26" t="s">
        <v>271</v>
      </c>
      <c r="E492" s="9" t="s">
        <v>37</v>
      </c>
      <c r="F492" s="20" t="s">
        <v>66</v>
      </c>
      <c r="G492" s="75">
        <v>30528000</v>
      </c>
      <c r="H492" s="74">
        <f>G492</f>
        <v>30528000</v>
      </c>
      <c r="I492" s="19" t="s">
        <v>905</v>
      </c>
      <c r="J492" s="19" t="s">
        <v>905</v>
      </c>
      <c r="K492" s="20" t="s">
        <v>258</v>
      </c>
      <c r="N492" s="14"/>
    </row>
    <row r="493" spans="1:14" s="13" customFormat="1" ht="112.5">
      <c r="A493" s="20">
        <v>80101505</v>
      </c>
      <c r="B493" s="18" t="s">
        <v>278</v>
      </c>
      <c r="C493" s="28">
        <v>42014</v>
      </c>
      <c r="D493" s="26" t="s">
        <v>269</v>
      </c>
      <c r="E493" s="9" t="s">
        <v>37</v>
      </c>
      <c r="F493" s="20" t="s">
        <v>66</v>
      </c>
      <c r="G493" s="75">
        <v>66480000</v>
      </c>
      <c r="H493" s="74">
        <f>G493</f>
        <v>66480000</v>
      </c>
      <c r="I493" s="19" t="s">
        <v>905</v>
      </c>
      <c r="J493" s="19" t="s">
        <v>905</v>
      </c>
      <c r="K493" s="20" t="s">
        <v>258</v>
      </c>
      <c r="N493" s="14"/>
    </row>
    <row r="494" spans="1:14" s="13" customFormat="1" ht="112.5">
      <c r="A494" s="20">
        <v>80101505</v>
      </c>
      <c r="B494" s="18" t="s">
        <v>279</v>
      </c>
      <c r="C494" s="28">
        <v>42014</v>
      </c>
      <c r="D494" s="26" t="s">
        <v>269</v>
      </c>
      <c r="E494" s="9" t="s">
        <v>37</v>
      </c>
      <c r="F494" s="20" t="s">
        <v>66</v>
      </c>
      <c r="G494" s="75">
        <v>66480000</v>
      </c>
      <c r="H494" s="74">
        <f t="shared" si="8"/>
        <v>66480000</v>
      </c>
      <c r="I494" s="19" t="s">
        <v>905</v>
      </c>
      <c r="J494" s="19" t="s">
        <v>905</v>
      </c>
      <c r="K494" s="20" t="s">
        <v>258</v>
      </c>
      <c r="N494" s="14"/>
    </row>
    <row r="495" spans="1:14" s="13" customFormat="1" ht="112.5">
      <c r="A495" s="20">
        <v>80101505</v>
      </c>
      <c r="B495" s="18" t="s">
        <v>280</v>
      </c>
      <c r="C495" s="28">
        <v>42014</v>
      </c>
      <c r="D495" s="26" t="s">
        <v>271</v>
      </c>
      <c r="E495" s="9" t="s">
        <v>37</v>
      </c>
      <c r="F495" s="20" t="s">
        <v>66</v>
      </c>
      <c r="G495" s="75">
        <v>60940000</v>
      </c>
      <c r="H495" s="74">
        <f t="shared" si="8"/>
        <v>60940000</v>
      </c>
      <c r="I495" s="19" t="s">
        <v>905</v>
      </c>
      <c r="J495" s="19" t="s">
        <v>905</v>
      </c>
      <c r="K495" s="20" t="s">
        <v>258</v>
      </c>
      <c r="N495" s="14"/>
    </row>
    <row r="496" spans="1:14" s="13" customFormat="1" ht="112.5">
      <c r="A496" s="20">
        <v>80101505</v>
      </c>
      <c r="B496" s="18" t="s">
        <v>281</v>
      </c>
      <c r="C496" s="28">
        <v>42014</v>
      </c>
      <c r="D496" s="26" t="s">
        <v>271</v>
      </c>
      <c r="E496" s="9" t="s">
        <v>37</v>
      </c>
      <c r="F496" s="20" t="s">
        <v>66</v>
      </c>
      <c r="G496" s="75">
        <v>60940000</v>
      </c>
      <c r="H496" s="74">
        <f t="shared" si="8"/>
        <v>60940000</v>
      </c>
      <c r="I496" s="19" t="s">
        <v>905</v>
      </c>
      <c r="J496" s="19" t="s">
        <v>905</v>
      </c>
      <c r="K496" s="20" t="s">
        <v>258</v>
      </c>
      <c r="N496" s="14"/>
    </row>
    <row r="497" spans="1:14" s="13" customFormat="1" ht="187.5">
      <c r="A497" s="12">
        <v>84111600</v>
      </c>
      <c r="B497" s="18" t="s">
        <v>282</v>
      </c>
      <c r="C497" s="25">
        <v>42200</v>
      </c>
      <c r="D497" s="17">
        <v>12</v>
      </c>
      <c r="E497" s="9" t="s">
        <v>77</v>
      </c>
      <c r="F497" s="20" t="s">
        <v>66</v>
      </c>
      <c r="G497" s="71">
        <v>3519938000</v>
      </c>
      <c r="H497" s="71">
        <f t="shared" si="8"/>
        <v>3519938000</v>
      </c>
      <c r="I497" s="19" t="s">
        <v>905</v>
      </c>
      <c r="J497" s="19" t="s">
        <v>905</v>
      </c>
      <c r="K497" s="22" t="s">
        <v>283</v>
      </c>
      <c r="N497" s="14"/>
    </row>
    <row r="498" spans="1:14" s="13" customFormat="1" ht="225">
      <c r="A498" s="12" t="s">
        <v>284</v>
      </c>
      <c r="B498" s="18" t="s">
        <v>285</v>
      </c>
      <c r="C498" s="25" t="s">
        <v>286</v>
      </c>
      <c r="D498" s="17">
        <v>12</v>
      </c>
      <c r="E498" s="9" t="s">
        <v>40</v>
      </c>
      <c r="F498" s="20" t="s">
        <v>55</v>
      </c>
      <c r="G498" s="71">
        <v>3519938000</v>
      </c>
      <c r="H498" s="71">
        <f t="shared" si="8"/>
        <v>3519938000</v>
      </c>
      <c r="I498" s="19" t="s">
        <v>905</v>
      </c>
      <c r="J498" s="19" t="s">
        <v>905</v>
      </c>
      <c r="K498" s="22" t="s">
        <v>283</v>
      </c>
      <c r="N498" s="14"/>
    </row>
    <row r="499" spans="1:14" s="13" customFormat="1" ht="225">
      <c r="A499" s="12" t="s">
        <v>287</v>
      </c>
      <c r="B499" s="18" t="s">
        <v>288</v>
      </c>
      <c r="C499" s="25" t="s">
        <v>286</v>
      </c>
      <c r="D499" s="17">
        <v>12</v>
      </c>
      <c r="E499" s="9" t="s">
        <v>40</v>
      </c>
      <c r="F499" s="22" t="s">
        <v>289</v>
      </c>
      <c r="G499" s="71">
        <v>891391256000</v>
      </c>
      <c r="H499" s="71">
        <f t="shared" si="8"/>
        <v>891391256000</v>
      </c>
      <c r="I499" s="19" t="s">
        <v>905</v>
      </c>
      <c r="J499" s="19" t="s">
        <v>905</v>
      </c>
      <c r="K499" s="22" t="s">
        <v>283</v>
      </c>
      <c r="N499" s="14"/>
    </row>
    <row r="500" spans="1:14" s="13" customFormat="1" ht="150">
      <c r="A500" s="12" t="s">
        <v>287</v>
      </c>
      <c r="B500" s="18" t="s">
        <v>290</v>
      </c>
      <c r="C500" s="25">
        <v>42325</v>
      </c>
      <c r="D500" s="17">
        <v>12</v>
      </c>
      <c r="E500" s="9" t="s">
        <v>40</v>
      </c>
      <c r="F500" s="22" t="s">
        <v>289</v>
      </c>
      <c r="G500" s="71">
        <v>40102299000</v>
      </c>
      <c r="H500" s="71">
        <f t="shared" si="8"/>
        <v>40102299000</v>
      </c>
      <c r="I500" s="19" t="s">
        <v>905</v>
      </c>
      <c r="J500" s="19" t="s">
        <v>905</v>
      </c>
      <c r="K500" s="22" t="s">
        <v>283</v>
      </c>
      <c r="N500" s="14"/>
    </row>
    <row r="501" spans="1:14" s="13" customFormat="1" ht="131.25">
      <c r="A501" s="12">
        <v>80000000</v>
      </c>
      <c r="B501" s="18" t="s">
        <v>291</v>
      </c>
      <c r="C501" s="25">
        <v>42093</v>
      </c>
      <c r="D501" s="17">
        <v>2</v>
      </c>
      <c r="E501" s="9" t="s">
        <v>65</v>
      </c>
      <c r="F501" s="20" t="s">
        <v>66</v>
      </c>
      <c r="G501" s="71">
        <v>50000000</v>
      </c>
      <c r="H501" s="71">
        <f t="shared" si="8"/>
        <v>50000000</v>
      </c>
      <c r="I501" s="19" t="s">
        <v>905</v>
      </c>
      <c r="J501" s="19" t="s">
        <v>905</v>
      </c>
      <c r="K501" s="22" t="s">
        <v>283</v>
      </c>
      <c r="N501" s="14"/>
    </row>
    <row r="502" spans="1:14" s="13" customFormat="1" ht="131.25">
      <c r="A502" s="12">
        <v>82000000</v>
      </c>
      <c r="B502" s="18" t="s">
        <v>292</v>
      </c>
      <c r="C502" s="25">
        <v>42139</v>
      </c>
      <c r="D502" s="17">
        <v>4</v>
      </c>
      <c r="E502" s="9" t="s">
        <v>37</v>
      </c>
      <c r="F502" s="20" t="s">
        <v>66</v>
      </c>
      <c r="G502" s="71">
        <v>2150000000</v>
      </c>
      <c r="H502" s="71">
        <f t="shared" si="8"/>
        <v>2150000000</v>
      </c>
      <c r="I502" s="19" t="s">
        <v>905</v>
      </c>
      <c r="J502" s="19" t="s">
        <v>905</v>
      </c>
      <c r="K502" s="22" t="s">
        <v>283</v>
      </c>
      <c r="N502" s="14"/>
    </row>
    <row r="503" spans="1:14" s="13" customFormat="1" ht="131.25">
      <c r="A503" s="12">
        <v>80141607</v>
      </c>
      <c r="B503" s="18" t="s">
        <v>293</v>
      </c>
      <c r="C503" s="25">
        <v>42139</v>
      </c>
      <c r="D503" s="17">
        <v>4</v>
      </c>
      <c r="E503" s="9" t="s">
        <v>37</v>
      </c>
      <c r="F503" s="20" t="s">
        <v>66</v>
      </c>
      <c r="G503" s="71">
        <f>126494000+150000000+9214000</f>
        <v>285708000</v>
      </c>
      <c r="H503" s="71">
        <f t="shared" si="8"/>
        <v>285708000</v>
      </c>
      <c r="I503" s="19" t="s">
        <v>905</v>
      </c>
      <c r="J503" s="19" t="s">
        <v>905</v>
      </c>
      <c r="K503" s="22" t="s">
        <v>283</v>
      </c>
      <c r="N503" s="14"/>
    </row>
    <row r="504" spans="1:14" s="13" customFormat="1" ht="150">
      <c r="A504" s="12" t="s">
        <v>294</v>
      </c>
      <c r="B504" s="18" t="s">
        <v>295</v>
      </c>
      <c r="C504" s="25">
        <v>42069</v>
      </c>
      <c r="D504" s="23">
        <v>12</v>
      </c>
      <c r="E504" s="9" t="s">
        <v>37</v>
      </c>
      <c r="F504" s="20" t="s">
        <v>66</v>
      </c>
      <c r="G504" s="71">
        <v>600000000</v>
      </c>
      <c r="H504" s="71">
        <f t="shared" si="8"/>
        <v>600000000</v>
      </c>
      <c r="I504" s="19" t="s">
        <v>905</v>
      </c>
      <c r="J504" s="19" t="s">
        <v>905</v>
      </c>
      <c r="K504" s="22" t="s">
        <v>283</v>
      </c>
      <c r="N504" s="14"/>
    </row>
    <row r="505" spans="1:14" s="13" customFormat="1" ht="150">
      <c r="A505" s="12">
        <v>80101505</v>
      </c>
      <c r="B505" s="18" t="s">
        <v>296</v>
      </c>
      <c r="C505" s="51">
        <v>41730</v>
      </c>
      <c r="D505" s="23">
        <v>9</v>
      </c>
      <c r="E505" s="9" t="s">
        <v>37</v>
      </c>
      <c r="F505" s="20" t="s">
        <v>66</v>
      </c>
      <c r="G505" s="71">
        <v>49860000</v>
      </c>
      <c r="H505" s="71">
        <f>G505</f>
        <v>49860000</v>
      </c>
      <c r="I505" s="19" t="s">
        <v>905</v>
      </c>
      <c r="J505" s="19" t="s">
        <v>905</v>
      </c>
      <c r="K505" s="37" t="s">
        <v>283</v>
      </c>
      <c r="N505" s="14"/>
    </row>
    <row r="506" spans="1:14" s="13" customFormat="1" ht="150">
      <c r="A506" s="12">
        <v>80101505</v>
      </c>
      <c r="B506" s="18" t="s">
        <v>297</v>
      </c>
      <c r="C506" s="51">
        <v>41730</v>
      </c>
      <c r="D506" s="23">
        <v>8</v>
      </c>
      <c r="E506" s="9" t="s">
        <v>37</v>
      </c>
      <c r="F506" s="20" t="s">
        <v>66</v>
      </c>
      <c r="G506" s="71">
        <v>44320000</v>
      </c>
      <c r="H506" s="71">
        <f aca="true" t="shared" si="9" ref="H506:H569">G506</f>
        <v>44320000</v>
      </c>
      <c r="I506" s="19" t="s">
        <v>905</v>
      </c>
      <c r="J506" s="19" t="s">
        <v>905</v>
      </c>
      <c r="K506" s="37" t="s">
        <v>283</v>
      </c>
      <c r="N506" s="14"/>
    </row>
    <row r="507" spans="1:14" s="13" customFormat="1" ht="131.25">
      <c r="A507" s="12">
        <v>80101505</v>
      </c>
      <c r="B507" s="18" t="s">
        <v>298</v>
      </c>
      <c r="C507" s="51">
        <v>41730</v>
      </c>
      <c r="D507" s="23">
        <v>9</v>
      </c>
      <c r="E507" s="9" t="s">
        <v>37</v>
      </c>
      <c r="F507" s="20" t="s">
        <v>66</v>
      </c>
      <c r="G507" s="71">
        <v>17181000</v>
      </c>
      <c r="H507" s="71">
        <f t="shared" si="9"/>
        <v>17181000</v>
      </c>
      <c r="I507" s="19" t="s">
        <v>905</v>
      </c>
      <c r="J507" s="19" t="s">
        <v>905</v>
      </c>
      <c r="K507" s="37" t="s">
        <v>283</v>
      </c>
      <c r="N507" s="14"/>
    </row>
    <row r="508" spans="1:14" s="13" customFormat="1" ht="168.75">
      <c r="A508" s="12">
        <v>80101505</v>
      </c>
      <c r="B508" s="18" t="s">
        <v>299</v>
      </c>
      <c r="C508" s="51">
        <v>41730</v>
      </c>
      <c r="D508" s="23">
        <v>9</v>
      </c>
      <c r="E508" s="9" t="s">
        <v>37</v>
      </c>
      <c r="F508" s="20" t="s">
        <v>66</v>
      </c>
      <c r="G508" s="71">
        <v>19755000</v>
      </c>
      <c r="H508" s="71">
        <f t="shared" si="9"/>
        <v>19755000</v>
      </c>
      <c r="I508" s="19" t="s">
        <v>905</v>
      </c>
      <c r="J508" s="19" t="s">
        <v>905</v>
      </c>
      <c r="K508" s="37" t="s">
        <v>283</v>
      </c>
      <c r="N508" s="14"/>
    </row>
    <row r="509" spans="1:14" s="13" customFormat="1" ht="150">
      <c r="A509" s="12">
        <v>80101505</v>
      </c>
      <c r="B509" s="18" t="s">
        <v>300</v>
      </c>
      <c r="C509" s="51">
        <v>41730</v>
      </c>
      <c r="D509" s="23">
        <v>9</v>
      </c>
      <c r="E509" s="9" t="s">
        <v>37</v>
      </c>
      <c r="F509" s="20" t="s">
        <v>66</v>
      </c>
      <c r="G509" s="71">
        <v>67761000</v>
      </c>
      <c r="H509" s="71">
        <f t="shared" si="9"/>
        <v>67761000</v>
      </c>
      <c r="I509" s="19" t="s">
        <v>905</v>
      </c>
      <c r="J509" s="19" t="s">
        <v>905</v>
      </c>
      <c r="K509" s="37" t="s">
        <v>283</v>
      </c>
      <c r="N509" s="14"/>
    </row>
    <row r="510" spans="1:14" s="13" customFormat="1" ht="225">
      <c r="A510" s="12" t="s">
        <v>255</v>
      </c>
      <c r="B510" s="18" t="s">
        <v>301</v>
      </c>
      <c r="C510" s="51">
        <v>41730</v>
      </c>
      <c r="D510" s="23">
        <v>10</v>
      </c>
      <c r="E510" s="9" t="s">
        <v>37</v>
      </c>
      <c r="F510" s="20" t="s">
        <v>66</v>
      </c>
      <c r="G510" s="71">
        <v>55400000</v>
      </c>
      <c r="H510" s="71">
        <f t="shared" si="9"/>
        <v>55400000</v>
      </c>
      <c r="I510" s="19" t="s">
        <v>905</v>
      </c>
      <c r="J510" s="19" t="s">
        <v>905</v>
      </c>
      <c r="K510" s="37" t="s">
        <v>283</v>
      </c>
      <c r="N510" s="14"/>
    </row>
    <row r="511" spans="1:14" s="13" customFormat="1" ht="225">
      <c r="A511" s="12" t="s">
        <v>255</v>
      </c>
      <c r="B511" s="18" t="s">
        <v>301</v>
      </c>
      <c r="C511" s="51">
        <v>41730</v>
      </c>
      <c r="D511" s="23">
        <v>8</v>
      </c>
      <c r="E511" s="9" t="s">
        <v>37</v>
      </c>
      <c r="F511" s="20" t="s">
        <v>66</v>
      </c>
      <c r="G511" s="71">
        <v>44320000</v>
      </c>
      <c r="H511" s="71">
        <f t="shared" si="9"/>
        <v>44320000</v>
      </c>
      <c r="I511" s="19" t="s">
        <v>905</v>
      </c>
      <c r="J511" s="19" t="s">
        <v>905</v>
      </c>
      <c r="K511" s="37" t="s">
        <v>283</v>
      </c>
      <c r="N511" s="14"/>
    </row>
    <row r="512" spans="1:14" s="13" customFormat="1" ht="225">
      <c r="A512" s="12" t="s">
        <v>255</v>
      </c>
      <c r="B512" s="18" t="s">
        <v>301</v>
      </c>
      <c r="C512" s="51">
        <v>41730</v>
      </c>
      <c r="D512" s="23">
        <v>8</v>
      </c>
      <c r="E512" s="9" t="s">
        <v>37</v>
      </c>
      <c r="F512" s="20" t="s">
        <v>66</v>
      </c>
      <c r="G512" s="71">
        <v>44320000</v>
      </c>
      <c r="H512" s="71">
        <f t="shared" si="9"/>
        <v>44320000</v>
      </c>
      <c r="I512" s="19" t="s">
        <v>905</v>
      </c>
      <c r="J512" s="19" t="s">
        <v>905</v>
      </c>
      <c r="K512" s="37" t="s">
        <v>283</v>
      </c>
      <c r="N512" s="14"/>
    </row>
    <row r="513" spans="1:14" s="13" customFormat="1" ht="281.25">
      <c r="A513" s="12" t="s">
        <v>255</v>
      </c>
      <c r="B513" s="18" t="s">
        <v>302</v>
      </c>
      <c r="C513" s="51">
        <v>41730</v>
      </c>
      <c r="D513" s="23">
        <v>8</v>
      </c>
      <c r="E513" s="9" t="s">
        <v>37</v>
      </c>
      <c r="F513" s="20" t="s">
        <v>66</v>
      </c>
      <c r="G513" s="71">
        <v>52768000</v>
      </c>
      <c r="H513" s="71">
        <f t="shared" si="9"/>
        <v>52768000</v>
      </c>
      <c r="I513" s="19" t="s">
        <v>905</v>
      </c>
      <c r="J513" s="19" t="s">
        <v>905</v>
      </c>
      <c r="K513" s="37" t="s">
        <v>283</v>
      </c>
      <c r="N513" s="14"/>
    </row>
    <row r="514" spans="1:14" s="13" customFormat="1" ht="356.25">
      <c r="A514" s="12" t="s">
        <v>255</v>
      </c>
      <c r="B514" s="18" t="s">
        <v>303</v>
      </c>
      <c r="C514" s="51">
        <v>41730</v>
      </c>
      <c r="D514" s="23">
        <v>8</v>
      </c>
      <c r="E514" s="9" t="s">
        <v>37</v>
      </c>
      <c r="F514" s="20" t="s">
        <v>66</v>
      </c>
      <c r="G514" s="71">
        <v>44320000</v>
      </c>
      <c r="H514" s="71">
        <f t="shared" si="9"/>
        <v>44320000</v>
      </c>
      <c r="I514" s="19" t="s">
        <v>905</v>
      </c>
      <c r="J514" s="19" t="s">
        <v>905</v>
      </c>
      <c r="K514" s="37" t="s">
        <v>283</v>
      </c>
      <c r="N514" s="14"/>
    </row>
    <row r="515" spans="1:14" s="13" customFormat="1" ht="150">
      <c r="A515" s="12" t="s">
        <v>255</v>
      </c>
      <c r="B515" s="18" t="s">
        <v>304</v>
      </c>
      <c r="C515" s="51">
        <v>41730</v>
      </c>
      <c r="D515" s="23">
        <v>8</v>
      </c>
      <c r="E515" s="9" t="s">
        <v>37</v>
      </c>
      <c r="F515" s="20" t="s">
        <v>66</v>
      </c>
      <c r="G515" s="71">
        <v>44320000</v>
      </c>
      <c r="H515" s="71">
        <f t="shared" si="9"/>
        <v>44320000</v>
      </c>
      <c r="I515" s="19" t="s">
        <v>905</v>
      </c>
      <c r="J515" s="19" t="s">
        <v>905</v>
      </c>
      <c r="K515" s="37" t="s">
        <v>283</v>
      </c>
      <c r="N515" s="14"/>
    </row>
    <row r="516" spans="1:14" s="13" customFormat="1" ht="262.5">
      <c r="A516" s="12" t="s">
        <v>255</v>
      </c>
      <c r="B516" s="18" t="s">
        <v>305</v>
      </c>
      <c r="C516" s="51">
        <v>41730</v>
      </c>
      <c r="D516" s="23">
        <v>8</v>
      </c>
      <c r="E516" s="9" t="s">
        <v>37</v>
      </c>
      <c r="F516" s="20" t="s">
        <v>66</v>
      </c>
      <c r="G516" s="71">
        <v>60232000</v>
      </c>
      <c r="H516" s="71">
        <f t="shared" si="9"/>
        <v>60232000</v>
      </c>
      <c r="I516" s="19" t="s">
        <v>905</v>
      </c>
      <c r="J516" s="19" t="s">
        <v>905</v>
      </c>
      <c r="K516" s="37" t="s">
        <v>283</v>
      </c>
      <c r="N516" s="14"/>
    </row>
    <row r="517" spans="1:14" s="13" customFormat="1" ht="243.75">
      <c r="A517" s="12" t="s">
        <v>255</v>
      </c>
      <c r="B517" s="18" t="s">
        <v>306</v>
      </c>
      <c r="C517" s="51">
        <v>41730</v>
      </c>
      <c r="D517" s="23">
        <v>9</v>
      </c>
      <c r="E517" s="9" t="s">
        <v>37</v>
      </c>
      <c r="F517" s="20" t="s">
        <v>66</v>
      </c>
      <c r="G517" s="71">
        <v>49860000</v>
      </c>
      <c r="H517" s="71">
        <f t="shared" si="9"/>
        <v>49860000</v>
      </c>
      <c r="I517" s="19" t="s">
        <v>905</v>
      </c>
      <c r="J517" s="19" t="s">
        <v>905</v>
      </c>
      <c r="K517" s="37" t="s">
        <v>283</v>
      </c>
      <c r="N517" s="14"/>
    </row>
    <row r="518" spans="1:14" s="13" customFormat="1" ht="168.75">
      <c r="A518" s="12" t="s">
        <v>255</v>
      </c>
      <c r="B518" s="18" t="s">
        <v>307</v>
      </c>
      <c r="C518" s="51">
        <v>41730</v>
      </c>
      <c r="D518" s="23">
        <v>9</v>
      </c>
      <c r="E518" s="9" t="s">
        <v>37</v>
      </c>
      <c r="F518" s="20" t="s">
        <v>66</v>
      </c>
      <c r="G518" s="71">
        <v>49860000</v>
      </c>
      <c r="H518" s="71">
        <f t="shared" si="9"/>
        <v>49860000</v>
      </c>
      <c r="I518" s="19" t="s">
        <v>905</v>
      </c>
      <c r="J518" s="19" t="s">
        <v>905</v>
      </c>
      <c r="K518" s="37" t="s">
        <v>283</v>
      </c>
      <c r="N518" s="14"/>
    </row>
    <row r="519" spans="1:14" s="13" customFormat="1" ht="243.75">
      <c r="A519" s="12" t="s">
        <v>255</v>
      </c>
      <c r="B519" s="18" t="s">
        <v>308</v>
      </c>
      <c r="C519" s="51">
        <v>41730</v>
      </c>
      <c r="D519" s="23">
        <v>8</v>
      </c>
      <c r="E519" s="9" t="s">
        <v>37</v>
      </c>
      <c r="F519" s="20" t="s">
        <v>66</v>
      </c>
      <c r="G519" s="71">
        <v>60232000</v>
      </c>
      <c r="H519" s="71">
        <f t="shared" si="9"/>
        <v>60232000</v>
      </c>
      <c r="I519" s="19" t="s">
        <v>905</v>
      </c>
      <c r="J519" s="19" t="s">
        <v>905</v>
      </c>
      <c r="K519" s="37" t="s">
        <v>283</v>
      </c>
      <c r="N519" s="14"/>
    </row>
    <row r="520" spans="1:14" s="13" customFormat="1" ht="318.75">
      <c r="A520" s="12" t="s">
        <v>255</v>
      </c>
      <c r="B520" s="18" t="s">
        <v>309</v>
      </c>
      <c r="C520" s="51">
        <v>41730</v>
      </c>
      <c r="D520" s="23">
        <v>8</v>
      </c>
      <c r="E520" s="9" t="s">
        <v>37</v>
      </c>
      <c r="F520" s="20" t="s">
        <v>66</v>
      </c>
      <c r="G520" s="71">
        <v>44320000</v>
      </c>
      <c r="H520" s="71">
        <f t="shared" si="9"/>
        <v>44320000</v>
      </c>
      <c r="I520" s="19" t="s">
        <v>905</v>
      </c>
      <c r="J520" s="19" t="s">
        <v>905</v>
      </c>
      <c r="K520" s="37" t="s">
        <v>283</v>
      </c>
      <c r="N520" s="14"/>
    </row>
    <row r="521" spans="1:14" s="13" customFormat="1" ht="225">
      <c r="A521" s="12" t="s">
        <v>255</v>
      </c>
      <c r="B521" s="18" t="s">
        <v>310</v>
      </c>
      <c r="C521" s="51">
        <v>41730</v>
      </c>
      <c r="D521" s="23">
        <v>0</v>
      </c>
      <c r="E521" s="9" t="s">
        <v>37</v>
      </c>
      <c r="F521" s="20" t="s">
        <v>66</v>
      </c>
      <c r="G521" s="71"/>
      <c r="H521" s="71">
        <f t="shared" si="9"/>
        <v>0</v>
      </c>
      <c r="I521" s="19" t="s">
        <v>905</v>
      </c>
      <c r="J521" s="19" t="s">
        <v>905</v>
      </c>
      <c r="K521" s="37" t="s">
        <v>283</v>
      </c>
      <c r="N521" s="14"/>
    </row>
    <row r="522" spans="1:14" s="13" customFormat="1" ht="150">
      <c r="A522" s="12" t="s">
        <v>255</v>
      </c>
      <c r="B522" s="18" t="s">
        <v>311</v>
      </c>
      <c r="C522" s="51">
        <v>41730</v>
      </c>
      <c r="D522" s="23">
        <v>9</v>
      </c>
      <c r="E522" s="9" t="s">
        <v>37</v>
      </c>
      <c r="F522" s="20" t="s">
        <v>66</v>
      </c>
      <c r="G522" s="71">
        <v>49860000</v>
      </c>
      <c r="H522" s="71">
        <f t="shared" si="9"/>
        <v>49860000</v>
      </c>
      <c r="I522" s="19" t="s">
        <v>905</v>
      </c>
      <c r="J522" s="19" t="s">
        <v>905</v>
      </c>
      <c r="K522" s="37" t="s">
        <v>283</v>
      </c>
      <c r="N522" s="14"/>
    </row>
    <row r="523" spans="1:14" s="13" customFormat="1" ht="187.5">
      <c r="A523" s="12">
        <v>80161500</v>
      </c>
      <c r="B523" s="18" t="s">
        <v>312</v>
      </c>
      <c r="C523" s="51">
        <v>41730</v>
      </c>
      <c r="D523" s="23">
        <v>9</v>
      </c>
      <c r="E523" s="9" t="s">
        <v>37</v>
      </c>
      <c r="F523" s="20" t="s">
        <v>66</v>
      </c>
      <c r="G523" s="71">
        <v>15660000</v>
      </c>
      <c r="H523" s="71">
        <f t="shared" si="9"/>
        <v>15660000</v>
      </c>
      <c r="I523" s="19" t="s">
        <v>905</v>
      </c>
      <c r="J523" s="19" t="s">
        <v>905</v>
      </c>
      <c r="K523" s="37" t="s">
        <v>283</v>
      </c>
      <c r="N523" s="14"/>
    </row>
    <row r="524" spans="1:14" s="13" customFormat="1" ht="187.5">
      <c r="A524" s="12">
        <v>80161501</v>
      </c>
      <c r="B524" s="18" t="s">
        <v>312</v>
      </c>
      <c r="C524" s="51">
        <v>41730</v>
      </c>
      <c r="D524" s="23">
        <v>9</v>
      </c>
      <c r="E524" s="9" t="s">
        <v>37</v>
      </c>
      <c r="F524" s="20" t="s">
        <v>66</v>
      </c>
      <c r="G524" s="71">
        <v>15660000</v>
      </c>
      <c r="H524" s="71">
        <f t="shared" si="9"/>
        <v>15660000</v>
      </c>
      <c r="I524" s="19" t="s">
        <v>905</v>
      </c>
      <c r="J524" s="19" t="s">
        <v>905</v>
      </c>
      <c r="K524" s="37" t="s">
        <v>283</v>
      </c>
      <c r="N524" s="14"/>
    </row>
    <row r="525" spans="1:14" s="13" customFormat="1" ht="187.5">
      <c r="A525" s="12">
        <v>80161501</v>
      </c>
      <c r="B525" s="18" t="s">
        <v>313</v>
      </c>
      <c r="C525" s="51">
        <v>41730</v>
      </c>
      <c r="D525" s="23">
        <v>9</v>
      </c>
      <c r="E525" s="9" t="s">
        <v>37</v>
      </c>
      <c r="F525" s="20" t="s">
        <v>66</v>
      </c>
      <c r="G525" s="71">
        <v>15660000</v>
      </c>
      <c r="H525" s="71">
        <f t="shared" si="9"/>
        <v>15660000</v>
      </c>
      <c r="I525" s="19" t="s">
        <v>905</v>
      </c>
      <c r="J525" s="19" t="s">
        <v>905</v>
      </c>
      <c r="K525" s="37" t="s">
        <v>283</v>
      </c>
      <c r="N525" s="14"/>
    </row>
    <row r="526" spans="1:14" s="13" customFormat="1" ht="131.25">
      <c r="A526" s="12" t="s">
        <v>255</v>
      </c>
      <c r="B526" s="18" t="s">
        <v>314</v>
      </c>
      <c r="C526" s="51">
        <v>41730</v>
      </c>
      <c r="D526" s="23">
        <v>9</v>
      </c>
      <c r="E526" s="9" t="s">
        <v>37</v>
      </c>
      <c r="F526" s="20" t="s">
        <v>66</v>
      </c>
      <c r="G526" s="71">
        <v>18585000</v>
      </c>
      <c r="H526" s="71">
        <f t="shared" si="9"/>
        <v>18585000</v>
      </c>
      <c r="I526" s="19" t="s">
        <v>905</v>
      </c>
      <c r="J526" s="19" t="s">
        <v>905</v>
      </c>
      <c r="K526" s="37" t="s">
        <v>283</v>
      </c>
      <c r="N526" s="14"/>
    </row>
    <row r="527" spans="1:14" s="13" customFormat="1" ht="318.75">
      <c r="A527" s="12" t="s">
        <v>255</v>
      </c>
      <c r="B527" s="18" t="s">
        <v>315</v>
      </c>
      <c r="C527" s="51">
        <v>41730</v>
      </c>
      <c r="D527" s="23">
        <v>9</v>
      </c>
      <c r="E527" s="9" t="s">
        <v>37</v>
      </c>
      <c r="F527" s="20" t="s">
        <v>66</v>
      </c>
      <c r="G527" s="71">
        <v>49860000</v>
      </c>
      <c r="H527" s="71">
        <f t="shared" si="9"/>
        <v>49860000</v>
      </c>
      <c r="I527" s="19" t="s">
        <v>905</v>
      </c>
      <c r="J527" s="19" t="s">
        <v>905</v>
      </c>
      <c r="K527" s="37" t="s">
        <v>283</v>
      </c>
      <c r="N527" s="14"/>
    </row>
    <row r="528" spans="1:14" s="13" customFormat="1" ht="150">
      <c r="A528" s="12">
        <v>80161501</v>
      </c>
      <c r="B528" s="18" t="s">
        <v>316</v>
      </c>
      <c r="C528" s="51">
        <v>41730</v>
      </c>
      <c r="D528" s="23">
        <v>9</v>
      </c>
      <c r="E528" s="9" t="s">
        <v>37</v>
      </c>
      <c r="F528" s="20" t="s">
        <v>66</v>
      </c>
      <c r="G528" s="71">
        <v>15660000</v>
      </c>
      <c r="H528" s="71">
        <f t="shared" si="9"/>
        <v>15660000</v>
      </c>
      <c r="I528" s="19" t="s">
        <v>905</v>
      </c>
      <c r="J528" s="19" t="s">
        <v>905</v>
      </c>
      <c r="K528" s="37" t="s">
        <v>283</v>
      </c>
      <c r="N528" s="14"/>
    </row>
    <row r="529" spans="1:14" s="13" customFormat="1" ht="131.25">
      <c r="A529" s="12" t="s">
        <v>255</v>
      </c>
      <c r="B529" s="18" t="s">
        <v>314</v>
      </c>
      <c r="C529" s="51">
        <v>41730</v>
      </c>
      <c r="D529" s="23">
        <v>0</v>
      </c>
      <c r="E529" s="9" t="s">
        <v>37</v>
      </c>
      <c r="F529" s="20" t="s">
        <v>66</v>
      </c>
      <c r="G529" s="71"/>
      <c r="H529" s="71">
        <f t="shared" si="9"/>
        <v>0</v>
      </c>
      <c r="I529" s="19" t="s">
        <v>905</v>
      </c>
      <c r="J529" s="19" t="s">
        <v>905</v>
      </c>
      <c r="K529" s="37" t="s">
        <v>283</v>
      </c>
      <c r="N529" s="14"/>
    </row>
    <row r="530" spans="1:14" s="13" customFormat="1" ht="187.5">
      <c r="A530" s="12">
        <v>80161501</v>
      </c>
      <c r="B530" s="18" t="s">
        <v>312</v>
      </c>
      <c r="C530" s="51">
        <v>41730</v>
      </c>
      <c r="D530" s="23">
        <v>10</v>
      </c>
      <c r="E530" s="9" t="s">
        <v>37</v>
      </c>
      <c r="F530" s="20" t="s">
        <v>66</v>
      </c>
      <c r="G530" s="71">
        <v>17400000</v>
      </c>
      <c r="H530" s="71">
        <f t="shared" si="9"/>
        <v>17400000</v>
      </c>
      <c r="I530" s="19" t="s">
        <v>905</v>
      </c>
      <c r="J530" s="19" t="s">
        <v>905</v>
      </c>
      <c r="K530" s="37" t="s">
        <v>283</v>
      </c>
      <c r="N530" s="14"/>
    </row>
    <row r="531" spans="1:14" s="13" customFormat="1" ht="187.5">
      <c r="A531" s="12">
        <v>80161501</v>
      </c>
      <c r="B531" s="18" t="s">
        <v>313</v>
      </c>
      <c r="C531" s="51">
        <v>41730</v>
      </c>
      <c r="D531" s="23">
        <v>9</v>
      </c>
      <c r="E531" s="9" t="s">
        <v>37</v>
      </c>
      <c r="F531" s="20" t="s">
        <v>66</v>
      </c>
      <c r="G531" s="71">
        <v>15660000</v>
      </c>
      <c r="H531" s="71">
        <f t="shared" si="9"/>
        <v>15660000</v>
      </c>
      <c r="I531" s="19" t="s">
        <v>905</v>
      </c>
      <c r="J531" s="19" t="s">
        <v>905</v>
      </c>
      <c r="K531" s="37" t="s">
        <v>283</v>
      </c>
      <c r="N531" s="14"/>
    </row>
    <row r="532" spans="1:14" s="13" customFormat="1" ht="131.25">
      <c r="A532" s="12" t="s">
        <v>255</v>
      </c>
      <c r="B532" s="18" t="s">
        <v>317</v>
      </c>
      <c r="C532" s="51">
        <v>41730</v>
      </c>
      <c r="D532" s="23">
        <v>9</v>
      </c>
      <c r="E532" s="9" t="s">
        <v>37</v>
      </c>
      <c r="F532" s="20" t="s">
        <v>66</v>
      </c>
      <c r="G532" s="71">
        <v>32373000</v>
      </c>
      <c r="H532" s="71">
        <f t="shared" si="9"/>
        <v>32373000</v>
      </c>
      <c r="I532" s="19" t="s">
        <v>905</v>
      </c>
      <c r="J532" s="19" t="s">
        <v>905</v>
      </c>
      <c r="K532" s="37" t="s">
        <v>283</v>
      </c>
      <c r="N532" s="14"/>
    </row>
    <row r="533" spans="1:14" s="13" customFormat="1" ht="356.25">
      <c r="A533" s="12" t="s">
        <v>255</v>
      </c>
      <c r="B533" s="18" t="s">
        <v>318</v>
      </c>
      <c r="C533" s="51">
        <v>41730</v>
      </c>
      <c r="D533" s="23">
        <v>0</v>
      </c>
      <c r="E533" s="9" t="s">
        <v>37</v>
      </c>
      <c r="F533" s="20" t="s">
        <v>66</v>
      </c>
      <c r="G533" s="71"/>
      <c r="H533" s="71">
        <f t="shared" si="9"/>
        <v>0</v>
      </c>
      <c r="I533" s="19" t="s">
        <v>905</v>
      </c>
      <c r="J533" s="19" t="s">
        <v>905</v>
      </c>
      <c r="K533" s="37" t="s">
        <v>283</v>
      </c>
      <c r="N533" s="14"/>
    </row>
    <row r="534" spans="1:14" s="13" customFormat="1" ht="187.5">
      <c r="A534" s="12">
        <v>80161501</v>
      </c>
      <c r="B534" s="18" t="s">
        <v>319</v>
      </c>
      <c r="C534" s="51">
        <v>41730</v>
      </c>
      <c r="D534" s="23">
        <v>9</v>
      </c>
      <c r="E534" s="9" t="s">
        <v>37</v>
      </c>
      <c r="F534" s="20" t="s">
        <v>66</v>
      </c>
      <c r="G534" s="71">
        <v>15660000</v>
      </c>
      <c r="H534" s="71">
        <f t="shared" si="9"/>
        <v>15660000</v>
      </c>
      <c r="I534" s="19" t="s">
        <v>905</v>
      </c>
      <c r="J534" s="19" t="s">
        <v>905</v>
      </c>
      <c r="K534" s="37" t="s">
        <v>283</v>
      </c>
      <c r="N534" s="14"/>
    </row>
    <row r="535" spans="1:14" s="13" customFormat="1" ht="150">
      <c r="A535" s="12">
        <v>80161501</v>
      </c>
      <c r="B535" s="18" t="s">
        <v>316</v>
      </c>
      <c r="C535" s="51">
        <v>41730</v>
      </c>
      <c r="D535" s="23">
        <v>9</v>
      </c>
      <c r="E535" s="9" t="s">
        <v>37</v>
      </c>
      <c r="F535" s="20" t="s">
        <v>66</v>
      </c>
      <c r="G535" s="71">
        <v>15660000</v>
      </c>
      <c r="H535" s="71">
        <f t="shared" si="9"/>
        <v>15660000</v>
      </c>
      <c r="I535" s="19" t="s">
        <v>905</v>
      </c>
      <c r="J535" s="19" t="s">
        <v>905</v>
      </c>
      <c r="K535" s="37" t="s">
        <v>283</v>
      </c>
      <c r="N535" s="14"/>
    </row>
    <row r="536" spans="1:14" s="13" customFormat="1" ht="187.5">
      <c r="A536" s="12">
        <v>80161501</v>
      </c>
      <c r="B536" s="18" t="s">
        <v>320</v>
      </c>
      <c r="C536" s="51">
        <v>41730</v>
      </c>
      <c r="D536" s="23">
        <v>9</v>
      </c>
      <c r="E536" s="9" t="s">
        <v>37</v>
      </c>
      <c r="F536" s="20" t="s">
        <v>66</v>
      </c>
      <c r="G536" s="71">
        <v>15660000</v>
      </c>
      <c r="H536" s="71">
        <f t="shared" si="9"/>
        <v>15660000</v>
      </c>
      <c r="I536" s="19" t="s">
        <v>905</v>
      </c>
      <c r="J536" s="19" t="s">
        <v>905</v>
      </c>
      <c r="K536" s="37" t="s">
        <v>283</v>
      </c>
      <c r="N536" s="14"/>
    </row>
    <row r="537" spans="1:14" s="13" customFormat="1" ht="225">
      <c r="A537" s="12" t="s">
        <v>255</v>
      </c>
      <c r="B537" s="18" t="s">
        <v>321</v>
      </c>
      <c r="C537" s="51">
        <v>41730</v>
      </c>
      <c r="D537" s="23">
        <v>9</v>
      </c>
      <c r="E537" s="9" t="s">
        <v>37</v>
      </c>
      <c r="F537" s="20" t="s">
        <v>66</v>
      </c>
      <c r="G537" s="71">
        <v>60232000</v>
      </c>
      <c r="H537" s="71">
        <f t="shared" si="9"/>
        <v>60232000</v>
      </c>
      <c r="I537" s="19" t="s">
        <v>905</v>
      </c>
      <c r="J537" s="19" t="s">
        <v>905</v>
      </c>
      <c r="K537" s="37" t="s">
        <v>283</v>
      </c>
      <c r="N537" s="14"/>
    </row>
    <row r="538" spans="1:14" s="13" customFormat="1" ht="150">
      <c r="A538" s="12">
        <v>80161501</v>
      </c>
      <c r="B538" s="18" t="s">
        <v>316</v>
      </c>
      <c r="C538" s="51">
        <v>41730</v>
      </c>
      <c r="D538" s="23">
        <v>9</v>
      </c>
      <c r="E538" s="9" t="s">
        <v>37</v>
      </c>
      <c r="F538" s="20" t="s">
        <v>66</v>
      </c>
      <c r="G538" s="71">
        <v>15660000</v>
      </c>
      <c r="H538" s="71">
        <f t="shared" si="9"/>
        <v>15660000</v>
      </c>
      <c r="I538" s="19" t="s">
        <v>905</v>
      </c>
      <c r="J538" s="19" t="s">
        <v>905</v>
      </c>
      <c r="K538" s="37" t="s">
        <v>283</v>
      </c>
      <c r="N538" s="14"/>
    </row>
    <row r="539" spans="1:14" s="13" customFormat="1" ht="150">
      <c r="A539" s="12">
        <v>80161501</v>
      </c>
      <c r="B539" s="18" t="s">
        <v>322</v>
      </c>
      <c r="C539" s="51">
        <v>41730</v>
      </c>
      <c r="D539" s="23">
        <v>9</v>
      </c>
      <c r="E539" s="9" t="s">
        <v>37</v>
      </c>
      <c r="F539" s="20" t="s">
        <v>66</v>
      </c>
      <c r="G539" s="71">
        <v>15660000</v>
      </c>
      <c r="H539" s="71">
        <f t="shared" si="9"/>
        <v>15660000</v>
      </c>
      <c r="I539" s="19" t="s">
        <v>905</v>
      </c>
      <c r="J539" s="19" t="s">
        <v>905</v>
      </c>
      <c r="K539" s="37" t="s">
        <v>283</v>
      </c>
      <c r="N539" s="14"/>
    </row>
    <row r="540" spans="1:14" s="13" customFormat="1" ht="187.5">
      <c r="A540" s="12">
        <v>80161501</v>
      </c>
      <c r="B540" s="18" t="s">
        <v>323</v>
      </c>
      <c r="C540" s="51">
        <v>41730</v>
      </c>
      <c r="D540" s="23">
        <v>9</v>
      </c>
      <c r="E540" s="9" t="s">
        <v>37</v>
      </c>
      <c r="F540" s="20" t="s">
        <v>66</v>
      </c>
      <c r="G540" s="71">
        <v>15660000</v>
      </c>
      <c r="H540" s="71">
        <f t="shared" si="9"/>
        <v>15660000</v>
      </c>
      <c r="I540" s="19" t="s">
        <v>905</v>
      </c>
      <c r="J540" s="19" t="s">
        <v>905</v>
      </c>
      <c r="K540" s="37" t="s">
        <v>283</v>
      </c>
      <c r="N540" s="14"/>
    </row>
    <row r="541" spans="1:14" s="13" customFormat="1" ht="206.25">
      <c r="A541" s="12" t="s">
        <v>255</v>
      </c>
      <c r="B541" s="18" t="s">
        <v>324</v>
      </c>
      <c r="C541" s="51">
        <v>41730</v>
      </c>
      <c r="D541" s="23">
        <v>9</v>
      </c>
      <c r="E541" s="9" t="s">
        <v>37</v>
      </c>
      <c r="F541" s="20" t="s">
        <v>66</v>
      </c>
      <c r="G541" s="71">
        <v>15660000</v>
      </c>
      <c r="H541" s="71">
        <f t="shared" si="9"/>
        <v>15660000</v>
      </c>
      <c r="I541" s="19" t="s">
        <v>905</v>
      </c>
      <c r="J541" s="19" t="s">
        <v>905</v>
      </c>
      <c r="K541" s="37" t="s">
        <v>283</v>
      </c>
      <c r="N541" s="14"/>
    </row>
    <row r="542" spans="1:14" s="13" customFormat="1" ht="150">
      <c r="A542" s="12" t="s">
        <v>255</v>
      </c>
      <c r="B542" s="18" t="s">
        <v>325</v>
      </c>
      <c r="C542" s="51">
        <v>41730</v>
      </c>
      <c r="D542" s="23">
        <v>9</v>
      </c>
      <c r="E542" s="9" t="s">
        <v>37</v>
      </c>
      <c r="F542" s="20" t="s">
        <v>66</v>
      </c>
      <c r="G542" s="71">
        <v>57837600</v>
      </c>
      <c r="H542" s="71">
        <f t="shared" si="9"/>
        <v>57837600</v>
      </c>
      <c r="I542" s="19" t="s">
        <v>905</v>
      </c>
      <c r="J542" s="19" t="s">
        <v>905</v>
      </c>
      <c r="K542" s="37" t="s">
        <v>283</v>
      </c>
      <c r="N542" s="14"/>
    </row>
    <row r="543" spans="1:14" s="13" customFormat="1" ht="300">
      <c r="A543" s="12">
        <v>80161501</v>
      </c>
      <c r="B543" s="18" t="s">
        <v>326</v>
      </c>
      <c r="C543" s="51">
        <v>41730</v>
      </c>
      <c r="D543" s="23">
        <v>9</v>
      </c>
      <c r="E543" s="9" t="s">
        <v>37</v>
      </c>
      <c r="F543" s="20" t="s">
        <v>66</v>
      </c>
      <c r="G543" s="71">
        <v>15660000</v>
      </c>
      <c r="H543" s="71">
        <f t="shared" si="9"/>
        <v>15660000</v>
      </c>
      <c r="I543" s="19" t="s">
        <v>905</v>
      </c>
      <c r="J543" s="19" t="s">
        <v>905</v>
      </c>
      <c r="K543" s="37" t="s">
        <v>283</v>
      </c>
      <c r="N543" s="14"/>
    </row>
    <row r="544" spans="1:14" s="13" customFormat="1" ht="187.5">
      <c r="A544" s="12">
        <v>80161501</v>
      </c>
      <c r="B544" s="18" t="s">
        <v>312</v>
      </c>
      <c r="C544" s="51">
        <v>41730</v>
      </c>
      <c r="D544" s="23">
        <v>9</v>
      </c>
      <c r="E544" s="9" t="s">
        <v>37</v>
      </c>
      <c r="F544" s="20" t="s">
        <v>66</v>
      </c>
      <c r="G544" s="71">
        <v>15660000</v>
      </c>
      <c r="H544" s="71">
        <f t="shared" si="9"/>
        <v>15660000</v>
      </c>
      <c r="I544" s="19" t="s">
        <v>905</v>
      </c>
      <c r="J544" s="19" t="s">
        <v>905</v>
      </c>
      <c r="K544" s="37" t="s">
        <v>283</v>
      </c>
      <c r="N544" s="14"/>
    </row>
    <row r="545" spans="1:14" s="13" customFormat="1" ht="206.25">
      <c r="A545" s="12" t="s">
        <v>255</v>
      </c>
      <c r="B545" s="18" t="s">
        <v>327</v>
      </c>
      <c r="C545" s="51">
        <v>41730</v>
      </c>
      <c r="D545" s="23">
        <v>9</v>
      </c>
      <c r="E545" s="9" t="s">
        <v>37</v>
      </c>
      <c r="F545" s="20" t="s">
        <v>66</v>
      </c>
      <c r="G545" s="71">
        <v>32373000</v>
      </c>
      <c r="H545" s="71">
        <f t="shared" si="9"/>
        <v>32373000</v>
      </c>
      <c r="I545" s="19" t="s">
        <v>905</v>
      </c>
      <c r="J545" s="19" t="s">
        <v>905</v>
      </c>
      <c r="K545" s="37" t="s">
        <v>283</v>
      </c>
      <c r="N545" s="14"/>
    </row>
    <row r="546" spans="1:14" s="13" customFormat="1" ht="187.5">
      <c r="A546" s="12" t="s">
        <v>255</v>
      </c>
      <c r="B546" s="18" t="s">
        <v>328</v>
      </c>
      <c r="C546" s="51">
        <v>41730</v>
      </c>
      <c r="D546" s="23">
        <v>0</v>
      </c>
      <c r="E546" s="9" t="s">
        <v>37</v>
      </c>
      <c r="F546" s="20" t="s">
        <v>66</v>
      </c>
      <c r="G546" s="71"/>
      <c r="H546" s="71">
        <f t="shared" si="9"/>
        <v>0</v>
      </c>
      <c r="I546" s="19" t="s">
        <v>905</v>
      </c>
      <c r="J546" s="19" t="s">
        <v>905</v>
      </c>
      <c r="K546" s="37" t="s">
        <v>283</v>
      </c>
      <c r="N546" s="14"/>
    </row>
    <row r="547" spans="1:14" s="13" customFormat="1" ht="187.5">
      <c r="A547" s="12" t="s">
        <v>255</v>
      </c>
      <c r="B547" s="18" t="s">
        <v>329</v>
      </c>
      <c r="C547" s="51">
        <v>41730</v>
      </c>
      <c r="D547" s="23">
        <v>0</v>
      </c>
      <c r="E547" s="9" t="s">
        <v>37</v>
      </c>
      <c r="F547" s="20" t="s">
        <v>66</v>
      </c>
      <c r="G547" s="71"/>
      <c r="H547" s="71">
        <f t="shared" si="9"/>
        <v>0</v>
      </c>
      <c r="I547" s="19" t="s">
        <v>905</v>
      </c>
      <c r="J547" s="19" t="s">
        <v>905</v>
      </c>
      <c r="K547" s="37" t="s">
        <v>283</v>
      </c>
      <c r="N547" s="14"/>
    </row>
    <row r="548" spans="1:14" s="13" customFormat="1" ht="318.75">
      <c r="A548" s="12" t="s">
        <v>255</v>
      </c>
      <c r="B548" s="18" t="s">
        <v>309</v>
      </c>
      <c r="C548" s="51">
        <v>41730</v>
      </c>
      <c r="D548" s="23">
        <v>9</v>
      </c>
      <c r="E548" s="9" t="s">
        <v>37</v>
      </c>
      <c r="F548" s="20" t="s">
        <v>66</v>
      </c>
      <c r="G548" s="71">
        <v>49860000</v>
      </c>
      <c r="H548" s="71">
        <f t="shared" si="9"/>
        <v>49860000</v>
      </c>
      <c r="I548" s="19" t="s">
        <v>905</v>
      </c>
      <c r="J548" s="19" t="s">
        <v>905</v>
      </c>
      <c r="K548" s="37" t="s">
        <v>283</v>
      </c>
      <c r="N548" s="14"/>
    </row>
    <row r="549" spans="1:14" s="13" customFormat="1" ht="187.5">
      <c r="A549" s="12">
        <v>80161501</v>
      </c>
      <c r="B549" s="18" t="s">
        <v>312</v>
      </c>
      <c r="C549" s="51">
        <v>41730</v>
      </c>
      <c r="D549" s="23">
        <v>9</v>
      </c>
      <c r="E549" s="9" t="s">
        <v>37</v>
      </c>
      <c r="F549" s="20" t="s">
        <v>66</v>
      </c>
      <c r="G549" s="71">
        <v>15660000</v>
      </c>
      <c r="H549" s="71">
        <f t="shared" si="9"/>
        <v>15660000</v>
      </c>
      <c r="I549" s="19" t="s">
        <v>905</v>
      </c>
      <c r="J549" s="19" t="s">
        <v>905</v>
      </c>
      <c r="K549" s="37" t="s">
        <v>283</v>
      </c>
      <c r="N549" s="14"/>
    </row>
    <row r="550" spans="1:14" s="13" customFormat="1" ht="187.5">
      <c r="A550" s="12">
        <v>80161501</v>
      </c>
      <c r="B550" s="18" t="s">
        <v>313</v>
      </c>
      <c r="C550" s="51">
        <v>41730</v>
      </c>
      <c r="D550" s="23">
        <v>9</v>
      </c>
      <c r="E550" s="9" t="s">
        <v>37</v>
      </c>
      <c r="F550" s="20" t="s">
        <v>66</v>
      </c>
      <c r="G550" s="71">
        <v>15660000</v>
      </c>
      <c r="H550" s="71">
        <f t="shared" si="9"/>
        <v>15660000</v>
      </c>
      <c r="I550" s="19" t="s">
        <v>905</v>
      </c>
      <c r="J550" s="19" t="s">
        <v>905</v>
      </c>
      <c r="K550" s="37" t="s">
        <v>283</v>
      </c>
      <c r="N550" s="14"/>
    </row>
    <row r="551" spans="1:14" s="13" customFormat="1" ht="187.5">
      <c r="A551" s="12">
        <v>80161501</v>
      </c>
      <c r="B551" s="18" t="s">
        <v>330</v>
      </c>
      <c r="C551" s="51">
        <v>41730</v>
      </c>
      <c r="D551" s="23">
        <v>9</v>
      </c>
      <c r="E551" s="9" t="s">
        <v>37</v>
      </c>
      <c r="F551" s="20" t="s">
        <v>66</v>
      </c>
      <c r="G551" s="71">
        <v>15660000</v>
      </c>
      <c r="H551" s="71">
        <f t="shared" si="9"/>
        <v>15660000</v>
      </c>
      <c r="I551" s="19" t="s">
        <v>905</v>
      </c>
      <c r="J551" s="19" t="s">
        <v>905</v>
      </c>
      <c r="K551" s="37" t="s">
        <v>283</v>
      </c>
      <c r="N551" s="14"/>
    </row>
    <row r="552" spans="1:14" s="13" customFormat="1" ht="187.5">
      <c r="A552" s="12">
        <v>80161501</v>
      </c>
      <c r="B552" s="18" t="s">
        <v>319</v>
      </c>
      <c r="C552" s="51">
        <v>41730</v>
      </c>
      <c r="D552" s="23">
        <v>9</v>
      </c>
      <c r="E552" s="9" t="s">
        <v>37</v>
      </c>
      <c r="F552" s="20" t="s">
        <v>66</v>
      </c>
      <c r="G552" s="71">
        <v>15660000</v>
      </c>
      <c r="H552" s="71">
        <f t="shared" si="9"/>
        <v>15660000</v>
      </c>
      <c r="I552" s="19" t="s">
        <v>905</v>
      </c>
      <c r="J552" s="19" t="s">
        <v>905</v>
      </c>
      <c r="K552" s="37" t="s">
        <v>283</v>
      </c>
      <c r="N552" s="14"/>
    </row>
    <row r="553" spans="1:14" s="13" customFormat="1" ht="187.5">
      <c r="A553" s="12">
        <v>80161501</v>
      </c>
      <c r="B553" s="18" t="s">
        <v>323</v>
      </c>
      <c r="C553" s="51">
        <v>41730</v>
      </c>
      <c r="D553" s="23">
        <v>9</v>
      </c>
      <c r="E553" s="9" t="s">
        <v>37</v>
      </c>
      <c r="F553" s="20" t="s">
        <v>66</v>
      </c>
      <c r="G553" s="71">
        <v>15660000</v>
      </c>
      <c r="H553" s="71">
        <f t="shared" si="9"/>
        <v>15660000</v>
      </c>
      <c r="I553" s="19" t="s">
        <v>905</v>
      </c>
      <c r="J553" s="19" t="s">
        <v>905</v>
      </c>
      <c r="K553" s="37" t="s">
        <v>283</v>
      </c>
      <c r="N553" s="14"/>
    </row>
    <row r="554" spans="1:14" s="13" customFormat="1" ht="150">
      <c r="A554" s="12" t="s">
        <v>255</v>
      </c>
      <c r="B554" s="18" t="s">
        <v>325</v>
      </c>
      <c r="C554" s="51">
        <v>41730</v>
      </c>
      <c r="D554" s="23">
        <v>9</v>
      </c>
      <c r="E554" s="9" t="s">
        <v>37</v>
      </c>
      <c r="F554" s="20" t="s">
        <v>66</v>
      </c>
      <c r="G554" s="71">
        <v>49860000</v>
      </c>
      <c r="H554" s="71">
        <f t="shared" si="9"/>
        <v>49860000</v>
      </c>
      <c r="I554" s="19" t="s">
        <v>905</v>
      </c>
      <c r="J554" s="19" t="s">
        <v>905</v>
      </c>
      <c r="K554" s="37" t="s">
        <v>283</v>
      </c>
      <c r="N554" s="14"/>
    </row>
    <row r="555" spans="1:14" s="13" customFormat="1" ht="187.5">
      <c r="A555" s="12">
        <v>80161501</v>
      </c>
      <c r="B555" s="18" t="s">
        <v>313</v>
      </c>
      <c r="C555" s="51">
        <v>41730</v>
      </c>
      <c r="D555" s="23">
        <v>9</v>
      </c>
      <c r="E555" s="9" t="s">
        <v>37</v>
      </c>
      <c r="F555" s="20" t="s">
        <v>66</v>
      </c>
      <c r="G555" s="71">
        <v>15660000</v>
      </c>
      <c r="H555" s="71">
        <f t="shared" si="9"/>
        <v>15660000</v>
      </c>
      <c r="I555" s="19" t="s">
        <v>905</v>
      </c>
      <c r="J555" s="19" t="s">
        <v>905</v>
      </c>
      <c r="K555" s="37" t="s">
        <v>283</v>
      </c>
      <c r="N555" s="14"/>
    </row>
    <row r="556" spans="1:14" s="13" customFormat="1" ht="318.75">
      <c r="A556" s="12">
        <v>80161501</v>
      </c>
      <c r="B556" s="18" t="s">
        <v>331</v>
      </c>
      <c r="C556" s="51">
        <v>41730</v>
      </c>
      <c r="D556" s="23">
        <v>9</v>
      </c>
      <c r="E556" s="9" t="s">
        <v>37</v>
      </c>
      <c r="F556" s="20" t="s">
        <v>66</v>
      </c>
      <c r="G556" s="71">
        <v>15660000</v>
      </c>
      <c r="H556" s="71">
        <f t="shared" si="9"/>
        <v>15660000</v>
      </c>
      <c r="I556" s="19" t="s">
        <v>905</v>
      </c>
      <c r="J556" s="19" t="s">
        <v>905</v>
      </c>
      <c r="K556" s="37" t="s">
        <v>283</v>
      </c>
      <c r="N556" s="14"/>
    </row>
    <row r="557" spans="1:14" s="13" customFormat="1" ht="187.5">
      <c r="A557" s="12">
        <v>80161501</v>
      </c>
      <c r="B557" s="18" t="s">
        <v>313</v>
      </c>
      <c r="C557" s="51">
        <v>41730</v>
      </c>
      <c r="D557" s="23">
        <v>9</v>
      </c>
      <c r="E557" s="9" t="s">
        <v>37</v>
      </c>
      <c r="F557" s="20" t="s">
        <v>66</v>
      </c>
      <c r="G557" s="71">
        <v>15660000</v>
      </c>
      <c r="H557" s="71">
        <f t="shared" si="9"/>
        <v>15660000</v>
      </c>
      <c r="I557" s="19" t="s">
        <v>905</v>
      </c>
      <c r="J557" s="19" t="s">
        <v>905</v>
      </c>
      <c r="K557" s="37" t="s">
        <v>283</v>
      </c>
      <c r="N557" s="14"/>
    </row>
    <row r="558" spans="1:14" s="13" customFormat="1" ht="150">
      <c r="A558" s="12">
        <v>80161501</v>
      </c>
      <c r="B558" s="18" t="s">
        <v>322</v>
      </c>
      <c r="C558" s="51">
        <v>41730</v>
      </c>
      <c r="D558" s="23">
        <v>9</v>
      </c>
      <c r="E558" s="9" t="s">
        <v>37</v>
      </c>
      <c r="F558" s="20" t="s">
        <v>66</v>
      </c>
      <c r="G558" s="71">
        <v>13920000</v>
      </c>
      <c r="H558" s="71">
        <f t="shared" si="9"/>
        <v>13920000</v>
      </c>
      <c r="I558" s="19" t="s">
        <v>905</v>
      </c>
      <c r="J558" s="19" t="s">
        <v>905</v>
      </c>
      <c r="K558" s="37" t="s">
        <v>283</v>
      </c>
      <c r="N558" s="14"/>
    </row>
    <row r="559" spans="1:14" s="13" customFormat="1" ht="187.5">
      <c r="A559" s="12">
        <v>80161501</v>
      </c>
      <c r="B559" s="18" t="s">
        <v>330</v>
      </c>
      <c r="C559" s="51">
        <v>41730</v>
      </c>
      <c r="D559" s="23">
        <v>9</v>
      </c>
      <c r="E559" s="9" t="s">
        <v>37</v>
      </c>
      <c r="F559" s="20" t="s">
        <v>66</v>
      </c>
      <c r="G559" s="71">
        <v>15660000</v>
      </c>
      <c r="H559" s="71">
        <f t="shared" si="9"/>
        <v>15660000</v>
      </c>
      <c r="I559" s="19" t="s">
        <v>905</v>
      </c>
      <c r="J559" s="19" t="s">
        <v>905</v>
      </c>
      <c r="K559" s="37" t="s">
        <v>283</v>
      </c>
      <c r="N559" s="14"/>
    </row>
    <row r="560" spans="1:14" s="13" customFormat="1" ht="206.25">
      <c r="A560" s="12" t="s">
        <v>255</v>
      </c>
      <c r="B560" s="18" t="s">
        <v>332</v>
      </c>
      <c r="C560" s="51">
        <v>41730</v>
      </c>
      <c r="D560" s="23">
        <v>0</v>
      </c>
      <c r="E560" s="9" t="s">
        <v>37</v>
      </c>
      <c r="F560" s="20" t="s">
        <v>66</v>
      </c>
      <c r="G560" s="71"/>
      <c r="H560" s="71">
        <f t="shared" si="9"/>
        <v>0</v>
      </c>
      <c r="I560" s="19" t="s">
        <v>905</v>
      </c>
      <c r="J560" s="19" t="s">
        <v>905</v>
      </c>
      <c r="K560" s="37" t="s">
        <v>283</v>
      </c>
      <c r="N560" s="14"/>
    </row>
    <row r="561" spans="1:14" s="13" customFormat="1" ht="187.5">
      <c r="A561" s="12">
        <v>80161501</v>
      </c>
      <c r="B561" s="18" t="s">
        <v>333</v>
      </c>
      <c r="C561" s="51">
        <v>41730</v>
      </c>
      <c r="D561" s="23">
        <v>9</v>
      </c>
      <c r="E561" s="9" t="s">
        <v>37</v>
      </c>
      <c r="F561" s="20" t="s">
        <v>66</v>
      </c>
      <c r="G561" s="71">
        <v>15660000</v>
      </c>
      <c r="H561" s="71">
        <f t="shared" si="9"/>
        <v>15660000</v>
      </c>
      <c r="I561" s="19" t="s">
        <v>905</v>
      </c>
      <c r="J561" s="19" t="s">
        <v>905</v>
      </c>
      <c r="K561" s="37" t="s">
        <v>283</v>
      </c>
      <c r="N561" s="14"/>
    </row>
    <row r="562" spans="1:14" s="13" customFormat="1" ht="150">
      <c r="A562" s="12">
        <v>80161501</v>
      </c>
      <c r="B562" s="18" t="s">
        <v>334</v>
      </c>
      <c r="C562" s="51">
        <v>41730</v>
      </c>
      <c r="D562" s="23">
        <v>9</v>
      </c>
      <c r="E562" s="9" t="s">
        <v>37</v>
      </c>
      <c r="F562" s="20" t="s">
        <v>66</v>
      </c>
      <c r="G562" s="71">
        <v>15660000</v>
      </c>
      <c r="H562" s="71">
        <f t="shared" si="9"/>
        <v>15660000</v>
      </c>
      <c r="I562" s="19" t="s">
        <v>905</v>
      </c>
      <c r="J562" s="19" t="s">
        <v>905</v>
      </c>
      <c r="K562" s="37" t="s">
        <v>283</v>
      </c>
      <c r="N562" s="14"/>
    </row>
    <row r="563" spans="1:14" s="13" customFormat="1" ht="281.25">
      <c r="A563" s="12">
        <v>80161501</v>
      </c>
      <c r="B563" s="18" t="s">
        <v>335</v>
      </c>
      <c r="C563" s="51">
        <v>41730</v>
      </c>
      <c r="D563" s="23">
        <v>9</v>
      </c>
      <c r="E563" s="9" t="s">
        <v>37</v>
      </c>
      <c r="F563" s="20" t="s">
        <v>66</v>
      </c>
      <c r="G563" s="71">
        <v>15660000</v>
      </c>
      <c r="H563" s="71">
        <f t="shared" si="9"/>
        <v>15660000</v>
      </c>
      <c r="I563" s="19" t="s">
        <v>905</v>
      </c>
      <c r="J563" s="19" t="s">
        <v>905</v>
      </c>
      <c r="K563" s="37" t="s">
        <v>283</v>
      </c>
      <c r="N563" s="14"/>
    </row>
    <row r="564" spans="1:14" s="13" customFormat="1" ht="262.5">
      <c r="A564" s="12">
        <v>80161501</v>
      </c>
      <c r="B564" s="18" t="s">
        <v>336</v>
      </c>
      <c r="C564" s="51">
        <v>41730</v>
      </c>
      <c r="D564" s="23">
        <v>9</v>
      </c>
      <c r="E564" s="9" t="s">
        <v>37</v>
      </c>
      <c r="F564" s="20" t="s">
        <v>66</v>
      </c>
      <c r="G564" s="71">
        <v>15660000</v>
      </c>
      <c r="H564" s="71">
        <f t="shared" si="9"/>
        <v>15660000</v>
      </c>
      <c r="I564" s="19" t="s">
        <v>905</v>
      </c>
      <c r="J564" s="19" t="s">
        <v>905</v>
      </c>
      <c r="K564" s="37" t="s">
        <v>283</v>
      </c>
      <c r="N564" s="14"/>
    </row>
    <row r="565" spans="1:14" s="13" customFormat="1" ht="168.75">
      <c r="A565" s="12" t="s">
        <v>255</v>
      </c>
      <c r="B565" s="18" t="s">
        <v>337</v>
      </c>
      <c r="C565" s="51">
        <v>41730</v>
      </c>
      <c r="D565" s="23">
        <v>9</v>
      </c>
      <c r="E565" s="9" t="s">
        <v>37</v>
      </c>
      <c r="F565" s="20" t="s">
        <v>66</v>
      </c>
      <c r="G565" s="71">
        <v>41886000</v>
      </c>
      <c r="H565" s="71">
        <f t="shared" si="9"/>
        <v>41886000</v>
      </c>
      <c r="I565" s="19" t="s">
        <v>905</v>
      </c>
      <c r="J565" s="19" t="s">
        <v>905</v>
      </c>
      <c r="K565" s="37" t="s">
        <v>283</v>
      </c>
      <c r="N565" s="14"/>
    </row>
    <row r="566" spans="1:14" s="13" customFormat="1" ht="206.25">
      <c r="A566" s="12" t="s">
        <v>255</v>
      </c>
      <c r="B566" s="18" t="s">
        <v>338</v>
      </c>
      <c r="C566" s="51">
        <v>41730</v>
      </c>
      <c r="D566" s="23">
        <v>0</v>
      </c>
      <c r="E566" s="9" t="s">
        <v>37</v>
      </c>
      <c r="F566" s="20" t="s">
        <v>66</v>
      </c>
      <c r="G566" s="71"/>
      <c r="H566" s="71">
        <f t="shared" si="9"/>
        <v>0</v>
      </c>
      <c r="I566" s="19" t="s">
        <v>905</v>
      </c>
      <c r="J566" s="19" t="s">
        <v>905</v>
      </c>
      <c r="K566" s="37" t="s">
        <v>283</v>
      </c>
      <c r="N566" s="14"/>
    </row>
    <row r="567" spans="1:14" s="13" customFormat="1" ht="243.75">
      <c r="A567" s="12" t="s">
        <v>255</v>
      </c>
      <c r="B567" s="18" t="s">
        <v>339</v>
      </c>
      <c r="C567" s="51">
        <v>41730</v>
      </c>
      <c r="D567" s="23">
        <v>0</v>
      </c>
      <c r="E567" s="9" t="s">
        <v>37</v>
      </c>
      <c r="F567" s="20" t="s">
        <v>66</v>
      </c>
      <c r="G567" s="71"/>
      <c r="H567" s="71">
        <f t="shared" si="9"/>
        <v>0</v>
      </c>
      <c r="I567" s="19" t="s">
        <v>905</v>
      </c>
      <c r="J567" s="19" t="s">
        <v>905</v>
      </c>
      <c r="K567" s="37" t="s">
        <v>283</v>
      </c>
      <c r="N567" s="14"/>
    </row>
    <row r="568" spans="1:14" s="13" customFormat="1" ht="375">
      <c r="A568" s="12" t="s">
        <v>255</v>
      </c>
      <c r="B568" s="18" t="s">
        <v>340</v>
      </c>
      <c r="C568" s="51">
        <v>41730</v>
      </c>
      <c r="D568" s="23">
        <v>9</v>
      </c>
      <c r="E568" s="9" t="s">
        <v>37</v>
      </c>
      <c r="F568" s="20" t="s">
        <v>66</v>
      </c>
      <c r="G568" s="71">
        <v>49860000</v>
      </c>
      <c r="H568" s="71">
        <f t="shared" si="9"/>
        <v>49860000</v>
      </c>
      <c r="I568" s="19" t="s">
        <v>905</v>
      </c>
      <c r="J568" s="19" t="s">
        <v>905</v>
      </c>
      <c r="K568" s="37" t="s">
        <v>283</v>
      </c>
      <c r="N568" s="14"/>
    </row>
    <row r="569" spans="1:14" s="13" customFormat="1" ht="243.75">
      <c r="A569" s="12" t="s">
        <v>255</v>
      </c>
      <c r="B569" s="18" t="s">
        <v>341</v>
      </c>
      <c r="C569" s="51">
        <v>41730</v>
      </c>
      <c r="D569" s="23">
        <v>9</v>
      </c>
      <c r="E569" s="9" t="s">
        <v>37</v>
      </c>
      <c r="F569" s="20" t="s">
        <v>66</v>
      </c>
      <c r="G569" s="71">
        <v>67761000</v>
      </c>
      <c r="H569" s="71">
        <f t="shared" si="9"/>
        <v>67761000</v>
      </c>
      <c r="I569" s="19" t="s">
        <v>905</v>
      </c>
      <c r="J569" s="19" t="s">
        <v>905</v>
      </c>
      <c r="K569" s="37" t="s">
        <v>283</v>
      </c>
      <c r="N569" s="14"/>
    </row>
    <row r="570" spans="1:14" s="13" customFormat="1" ht="375">
      <c r="A570" s="12" t="s">
        <v>255</v>
      </c>
      <c r="B570" s="18" t="s">
        <v>342</v>
      </c>
      <c r="C570" s="51">
        <v>41730</v>
      </c>
      <c r="D570" s="23">
        <v>0</v>
      </c>
      <c r="E570" s="9" t="s">
        <v>37</v>
      </c>
      <c r="F570" s="20" t="s">
        <v>66</v>
      </c>
      <c r="G570" s="71"/>
      <c r="H570" s="71">
        <f aca="true" t="shared" si="10" ref="H570:H614">G570</f>
        <v>0</v>
      </c>
      <c r="I570" s="19" t="s">
        <v>905</v>
      </c>
      <c r="J570" s="19" t="s">
        <v>905</v>
      </c>
      <c r="K570" s="37" t="s">
        <v>283</v>
      </c>
      <c r="N570" s="14"/>
    </row>
    <row r="571" spans="1:14" s="13" customFormat="1" ht="375">
      <c r="A571" s="12" t="s">
        <v>255</v>
      </c>
      <c r="B571" s="18" t="s">
        <v>343</v>
      </c>
      <c r="C571" s="51">
        <v>41730</v>
      </c>
      <c r="D571" s="23">
        <v>0</v>
      </c>
      <c r="E571" s="9" t="s">
        <v>37</v>
      </c>
      <c r="F571" s="20" t="s">
        <v>66</v>
      </c>
      <c r="G571" s="71"/>
      <c r="H571" s="71">
        <f t="shared" si="10"/>
        <v>0</v>
      </c>
      <c r="I571" s="19" t="s">
        <v>905</v>
      </c>
      <c r="J571" s="19" t="s">
        <v>905</v>
      </c>
      <c r="K571" s="37" t="s">
        <v>283</v>
      </c>
      <c r="N571" s="14"/>
    </row>
    <row r="572" spans="1:14" s="13" customFormat="1" ht="281.25">
      <c r="A572" s="12" t="s">
        <v>255</v>
      </c>
      <c r="B572" s="18" t="s">
        <v>344</v>
      </c>
      <c r="C572" s="51">
        <v>41730</v>
      </c>
      <c r="D572" s="23">
        <v>0</v>
      </c>
      <c r="E572" s="9" t="s">
        <v>37</v>
      </c>
      <c r="F572" s="20" t="s">
        <v>66</v>
      </c>
      <c r="G572" s="71"/>
      <c r="H572" s="71">
        <f t="shared" si="10"/>
        <v>0</v>
      </c>
      <c r="I572" s="19" t="s">
        <v>905</v>
      </c>
      <c r="J572" s="19" t="s">
        <v>905</v>
      </c>
      <c r="K572" s="37" t="s">
        <v>283</v>
      </c>
      <c r="N572" s="14"/>
    </row>
    <row r="573" spans="1:14" s="13" customFormat="1" ht="262.5">
      <c r="A573" s="12" t="s">
        <v>255</v>
      </c>
      <c r="B573" s="18" t="s">
        <v>345</v>
      </c>
      <c r="C573" s="51">
        <v>41730</v>
      </c>
      <c r="D573" s="23">
        <v>0</v>
      </c>
      <c r="E573" s="9" t="s">
        <v>37</v>
      </c>
      <c r="F573" s="20" t="s">
        <v>66</v>
      </c>
      <c r="G573" s="71"/>
      <c r="H573" s="71">
        <f t="shared" si="10"/>
        <v>0</v>
      </c>
      <c r="I573" s="19" t="s">
        <v>905</v>
      </c>
      <c r="J573" s="19" t="s">
        <v>905</v>
      </c>
      <c r="K573" s="37" t="s">
        <v>346</v>
      </c>
      <c r="N573" s="14"/>
    </row>
    <row r="574" spans="1:14" s="13" customFormat="1" ht="300">
      <c r="A574" s="12" t="s">
        <v>255</v>
      </c>
      <c r="B574" s="18" t="s">
        <v>347</v>
      </c>
      <c r="C574" s="51">
        <v>41730</v>
      </c>
      <c r="D574" s="23">
        <v>7</v>
      </c>
      <c r="E574" s="9" t="s">
        <v>37</v>
      </c>
      <c r="F574" s="20" t="s">
        <v>66</v>
      </c>
      <c r="G574" s="71">
        <v>34221400</v>
      </c>
      <c r="H574" s="71">
        <f t="shared" si="10"/>
        <v>34221400</v>
      </c>
      <c r="I574" s="19" t="s">
        <v>905</v>
      </c>
      <c r="J574" s="19" t="s">
        <v>905</v>
      </c>
      <c r="K574" s="37" t="s">
        <v>283</v>
      </c>
      <c r="N574" s="14"/>
    </row>
    <row r="575" spans="1:14" s="13" customFormat="1" ht="225">
      <c r="A575" s="12" t="s">
        <v>255</v>
      </c>
      <c r="B575" s="18" t="s">
        <v>348</v>
      </c>
      <c r="C575" s="51">
        <v>41730</v>
      </c>
      <c r="D575" s="23">
        <v>0</v>
      </c>
      <c r="E575" s="9" t="s">
        <v>37</v>
      </c>
      <c r="F575" s="20" t="s">
        <v>66</v>
      </c>
      <c r="G575" s="71"/>
      <c r="H575" s="71">
        <f t="shared" si="10"/>
        <v>0</v>
      </c>
      <c r="I575" s="19" t="s">
        <v>905</v>
      </c>
      <c r="J575" s="19" t="s">
        <v>905</v>
      </c>
      <c r="K575" s="37" t="s">
        <v>283</v>
      </c>
      <c r="N575" s="14"/>
    </row>
    <row r="576" spans="1:14" s="13" customFormat="1" ht="375">
      <c r="A576" s="12" t="s">
        <v>255</v>
      </c>
      <c r="B576" s="18" t="s">
        <v>349</v>
      </c>
      <c r="C576" s="51">
        <v>41730</v>
      </c>
      <c r="D576" s="23">
        <v>0</v>
      </c>
      <c r="E576" s="9" t="s">
        <v>37</v>
      </c>
      <c r="F576" s="20" t="s">
        <v>66</v>
      </c>
      <c r="G576" s="71"/>
      <c r="H576" s="71">
        <f t="shared" si="10"/>
        <v>0</v>
      </c>
      <c r="I576" s="19" t="s">
        <v>905</v>
      </c>
      <c r="J576" s="19" t="s">
        <v>905</v>
      </c>
      <c r="K576" s="37" t="s">
        <v>283</v>
      </c>
      <c r="N576" s="14"/>
    </row>
    <row r="577" spans="1:14" s="13" customFormat="1" ht="150">
      <c r="A577" s="12" t="s">
        <v>255</v>
      </c>
      <c r="B577" s="18" t="s">
        <v>325</v>
      </c>
      <c r="C577" s="51">
        <v>41730</v>
      </c>
      <c r="D577" s="23">
        <v>9</v>
      </c>
      <c r="E577" s="9" t="s">
        <v>37</v>
      </c>
      <c r="F577" s="20" t="s">
        <v>66</v>
      </c>
      <c r="G577" s="71">
        <v>49860000</v>
      </c>
      <c r="H577" s="71">
        <f t="shared" si="10"/>
        <v>49860000</v>
      </c>
      <c r="I577" s="19" t="s">
        <v>905</v>
      </c>
      <c r="J577" s="19" t="s">
        <v>905</v>
      </c>
      <c r="K577" s="37" t="s">
        <v>283</v>
      </c>
      <c r="N577" s="14"/>
    </row>
    <row r="578" spans="1:14" s="13" customFormat="1" ht="150">
      <c r="A578" s="12" t="s">
        <v>255</v>
      </c>
      <c r="B578" s="18" t="s">
        <v>350</v>
      </c>
      <c r="C578" s="51">
        <v>41730</v>
      </c>
      <c r="D578" s="23">
        <v>0</v>
      </c>
      <c r="E578" s="9" t="s">
        <v>37</v>
      </c>
      <c r="F578" s="20" t="s">
        <v>66</v>
      </c>
      <c r="G578" s="71"/>
      <c r="H578" s="71">
        <f t="shared" si="10"/>
        <v>0</v>
      </c>
      <c r="I578" s="19" t="s">
        <v>905</v>
      </c>
      <c r="J578" s="19" t="s">
        <v>905</v>
      </c>
      <c r="K578" s="37" t="s">
        <v>283</v>
      </c>
      <c r="N578" s="14"/>
    </row>
    <row r="579" spans="1:14" s="13" customFormat="1" ht="206.25">
      <c r="A579" s="12" t="s">
        <v>255</v>
      </c>
      <c r="B579" s="18" t="s">
        <v>351</v>
      </c>
      <c r="C579" s="51">
        <v>41730</v>
      </c>
      <c r="D579" s="23">
        <v>9</v>
      </c>
      <c r="E579" s="9" t="s">
        <v>37</v>
      </c>
      <c r="F579" s="20" t="s">
        <v>66</v>
      </c>
      <c r="G579" s="71">
        <v>49860000</v>
      </c>
      <c r="H579" s="71">
        <f t="shared" si="10"/>
        <v>49860000</v>
      </c>
      <c r="I579" s="19" t="s">
        <v>905</v>
      </c>
      <c r="J579" s="19" t="s">
        <v>905</v>
      </c>
      <c r="K579" s="37" t="s">
        <v>283</v>
      </c>
      <c r="N579" s="14"/>
    </row>
    <row r="580" spans="1:14" s="13" customFormat="1" ht="206.25">
      <c r="A580" s="12">
        <v>80161501</v>
      </c>
      <c r="B580" s="18" t="s">
        <v>352</v>
      </c>
      <c r="C580" s="51">
        <v>41730</v>
      </c>
      <c r="D580" s="23">
        <v>9</v>
      </c>
      <c r="E580" s="9" t="s">
        <v>37</v>
      </c>
      <c r="F580" s="20" t="s">
        <v>66</v>
      </c>
      <c r="G580" s="71">
        <v>15660000</v>
      </c>
      <c r="H580" s="71">
        <f t="shared" si="10"/>
        <v>15660000</v>
      </c>
      <c r="I580" s="19" t="s">
        <v>905</v>
      </c>
      <c r="J580" s="19" t="s">
        <v>905</v>
      </c>
      <c r="K580" s="37" t="s">
        <v>283</v>
      </c>
      <c r="N580" s="14"/>
    </row>
    <row r="581" spans="1:14" s="13" customFormat="1" ht="131.25">
      <c r="A581" s="12">
        <v>80100000</v>
      </c>
      <c r="B581" s="18" t="s">
        <v>353</v>
      </c>
      <c r="C581" s="51">
        <v>41730</v>
      </c>
      <c r="D581" s="23">
        <v>0</v>
      </c>
      <c r="E581" s="9" t="s">
        <v>37</v>
      </c>
      <c r="F581" s="20" t="s">
        <v>66</v>
      </c>
      <c r="G581" s="71"/>
      <c r="H581" s="71">
        <f t="shared" si="10"/>
        <v>0</v>
      </c>
      <c r="I581" s="19" t="s">
        <v>905</v>
      </c>
      <c r="J581" s="19" t="s">
        <v>905</v>
      </c>
      <c r="K581" s="37" t="s">
        <v>283</v>
      </c>
      <c r="N581" s="14"/>
    </row>
    <row r="582" spans="1:14" s="13" customFormat="1" ht="206.25">
      <c r="A582" s="12" t="s">
        <v>255</v>
      </c>
      <c r="B582" s="18" t="s">
        <v>354</v>
      </c>
      <c r="C582" s="51">
        <v>41730</v>
      </c>
      <c r="D582" s="23">
        <v>9</v>
      </c>
      <c r="E582" s="9" t="s">
        <v>37</v>
      </c>
      <c r="F582" s="20" t="s">
        <v>66</v>
      </c>
      <c r="G582" s="71">
        <v>49860000</v>
      </c>
      <c r="H582" s="71">
        <f t="shared" si="10"/>
        <v>49860000</v>
      </c>
      <c r="I582" s="19" t="s">
        <v>905</v>
      </c>
      <c r="J582" s="19" t="s">
        <v>905</v>
      </c>
      <c r="K582" s="37" t="s">
        <v>283</v>
      </c>
      <c r="N582" s="14"/>
    </row>
    <row r="583" spans="1:14" s="13" customFormat="1" ht="168.75">
      <c r="A583" s="12" t="s">
        <v>255</v>
      </c>
      <c r="B583" s="18" t="s">
        <v>355</v>
      </c>
      <c r="C583" s="51">
        <v>41730</v>
      </c>
      <c r="D583" s="23">
        <v>0</v>
      </c>
      <c r="E583" s="9" t="s">
        <v>37</v>
      </c>
      <c r="F583" s="20" t="s">
        <v>66</v>
      </c>
      <c r="G583" s="71"/>
      <c r="H583" s="71">
        <f t="shared" si="10"/>
        <v>0</v>
      </c>
      <c r="I583" s="19" t="s">
        <v>905</v>
      </c>
      <c r="J583" s="19" t="s">
        <v>905</v>
      </c>
      <c r="K583" s="37" t="s">
        <v>283</v>
      </c>
      <c r="N583" s="14"/>
    </row>
    <row r="584" spans="1:14" s="13" customFormat="1" ht="187.5">
      <c r="A584" s="12" t="s">
        <v>95</v>
      </c>
      <c r="B584" s="18" t="s">
        <v>356</v>
      </c>
      <c r="C584" s="51">
        <v>41730</v>
      </c>
      <c r="D584" s="23">
        <v>9</v>
      </c>
      <c r="E584" s="9" t="s">
        <v>37</v>
      </c>
      <c r="F584" s="20" t="s">
        <v>66</v>
      </c>
      <c r="G584" s="71">
        <v>49860000</v>
      </c>
      <c r="H584" s="71">
        <f t="shared" si="10"/>
        <v>49860000</v>
      </c>
      <c r="I584" s="19" t="s">
        <v>905</v>
      </c>
      <c r="J584" s="19" t="s">
        <v>905</v>
      </c>
      <c r="K584" s="37" t="s">
        <v>283</v>
      </c>
      <c r="N584" s="14"/>
    </row>
    <row r="585" spans="1:14" s="13" customFormat="1" ht="187.5">
      <c r="A585" s="12" t="s">
        <v>255</v>
      </c>
      <c r="B585" s="18" t="s">
        <v>357</v>
      </c>
      <c r="C585" s="51">
        <v>41730</v>
      </c>
      <c r="D585" s="23">
        <v>9</v>
      </c>
      <c r="E585" s="9" t="s">
        <v>37</v>
      </c>
      <c r="F585" s="20" t="s">
        <v>66</v>
      </c>
      <c r="G585" s="71">
        <v>17181000</v>
      </c>
      <c r="H585" s="71">
        <f t="shared" si="10"/>
        <v>17181000</v>
      </c>
      <c r="I585" s="19" t="s">
        <v>905</v>
      </c>
      <c r="J585" s="19" t="s">
        <v>905</v>
      </c>
      <c r="K585" s="37" t="s">
        <v>283</v>
      </c>
      <c r="N585" s="14"/>
    </row>
    <row r="586" spans="1:14" s="13" customFormat="1" ht="187.5">
      <c r="A586" s="12">
        <v>80161501</v>
      </c>
      <c r="B586" s="18" t="s">
        <v>319</v>
      </c>
      <c r="C586" s="51">
        <v>41730</v>
      </c>
      <c r="D586" s="23">
        <v>9</v>
      </c>
      <c r="E586" s="9" t="s">
        <v>37</v>
      </c>
      <c r="F586" s="20" t="s">
        <v>66</v>
      </c>
      <c r="G586" s="71">
        <v>15660000</v>
      </c>
      <c r="H586" s="71">
        <f t="shared" si="10"/>
        <v>15660000</v>
      </c>
      <c r="I586" s="19" t="s">
        <v>905</v>
      </c>
      <c r="J586" s="19" t="s">
        <v>905</v>
      </c>
      <c r="K586" s="37" t="s">
        <v>358</v>
      </c>
      <c r="N586" s="14"/>
    </row>
    <row r="587" spans="1:14" s="13" customFormat="1" ht="187.5">
      <c r="A587" s="12" t="s">
        <v>255</v>
      </c>
      <c r="B587" s="18" t="s">
        <v>359</v>
      </c>
      <c r="C587" s="51">
        <v>41730</v>
      </c>
      <c r="D587" s="23">
        <v>9</v>
      </c>
      <c r="E587" s="9" t="s">
        <v>37</v>
      </c>
      <c r="F587" s="20" t="s">
        <v>66</v>
      </c>
      <c r="G587" s="71">
        <v>17181000</v>
      </c>
      <c r="H587" s="71">
        <f t="shared" si="10"/>
        <v>17181000</v>
      </c>
      <c r="I587" s="19" t="s">
        <v>905</v>
      </c>
      <c r="J587" s="19" t="s">
        <v>905</v>
      </c>
      <c r="K587" s="37" t="s">
        <v>360</v>
      </c>
      <c r="N587" s="14"/>
    </row>
    <row r="588" spans="1:14" s="13" customFormat="1" ht="187.5">
      <c r="A588" s="12">
        <v>80161501</v>
      </c>
      <c r="B588" s="18" t="s">
        <v>330</v>
      </c>
      <c r="C588" s="51">
        <v>41730</v>
      </c>
      <c r="D588" s="23">
        <v>9</v>
      </c>
      <c r="E588" s="9" t="s">
        <v>37</v>
      </c>
      <c r="F588" s="20" t="s">
        <v>66</v>
      </c>
      <c r="G588" s="71">
        <v>15660000</v>
      </c>
      <c r="H588" s="71">
        <f t="shared" si="10"/>
        <v>15660000</v>
      </c>
      <c r="I588" s="19" t="s">
        <v>905</v>
      </c>
      <c r="J588" s="19" t="s">
        <v>905</v>
      </c>
      <c r="K588" s="37" t="s">
        <v>361</v>
      </c>
      <c r="N588" s="14"/>
    </row>
    <row r="589" spans="1:14" s="13" customFormat="1" ht="187.5">
      <c r="A589" s="12">
        <v>80161501</v>
      </c>
      <c r="B589" s="18" t="s">
        <v>323</v>
      </c>
      <c r="C589" s="51">
        <v>41730</v>
      </c>
      <c r="D589" s="23">
        <v>9</v>
      </c>
      <c r="E589" s="9" t="s">
        <v>37</v>
      </c>
      <c r="F589" s="20" t="s">
        <v>66</v>
      </c>
      <c r="G589" s="71">
        <v>15660000</v>
      </c>
      <c r="H589" s="71">
        <f t="shared" si="10"/>
        <v>15660000</v>
      </c>
      <c r="I589" s="19" t="s">
        <v>905</v>
      </c>
      <c r="J589" s="19" t="s">
        <v>905</v>
      </c>
      <c r="K589" s="37" t="s">
        <v>362</v>
      </c>
      <c r="N589" s="14"/>
    </row>
    <row r="590" spans="1:14" s="13" customFormat="1" ht="187.5">
      <c r="A590" s="12">
        <v>80161501</v>
      </c>
      <c r="B590" s="18" t="s">
        <v>333</v>
      </c>
      <c r="C590" s="51">
        <v>41730</v>
      </c>
      <c r="D590" s="23">
        <v>9</v>
      </c>
      <c r="E590" s="9" t="s">
        <v>37</v>
      </c>
      <c r="F590" s="20" t="s">
        <v>66</v>
      </c>
      <c r="G590" s="71">
        <v>15660000</v>
      </c>
      <c r="H590" s="71">
        <f t="shared" si="10"/>
        <v>15660000</v>
      </c>
      <c r="I590" s="19" t="s">
        <v>905</v>
      </c>
      <c r="J590" s="19" t="s">
        <v>905</v>
      </c>
      <c r="K590" s="37" t="s">
        <v>363</v>
      </c>
      <c r="N590" s="14"/>
    </row>
    <row r="591" spans="1:14" s="13" customFormat="1" ht="187.5">
      <c r="A591" s="12">
        <v>80161501</v>
      </c>
      <c r="B591" s="18" t="s">
        <v>330</v>
      </c>
      <c r="C591" s="51">
        <v>41730</v>
      </c>
      <c r="D591" s="23">
        <v>9</v>
      </c>
      <c r="E591" s="9" t="s">
        <v>37</v>
      </c>
      <c r="F591" s="20" t="s">
        <v>66</v>
      </c>
      <c r="G591" s="71">
        <v>15660000</v>
      </c>
      <c r="H591" s="71">
        <f t="shared" si="10"/>
        <v>15660000</v>
      </c>
      <c r="I591" s="19" t="s">
        <v>905</v>
      </c>
      <c r="J591" s="19" t="s">
        <v>905</v>
      </c>
      <c r="K591" s="37" t="s">
        <v>364</v>
      </c>
      <c r="N591" s="14"/>
    </row>
    <row r="592" spans="1:14" s="13" customFormat="1" ht="187.5">
      <c r="A592" s="12">
        <v>80161501</v>
      </c>
      <c r="B592" s="18" t="s">
        <v>330</v>
      </c>
      <c r="C592" s="51">
        <v>41730</v>
      </c>
      <c r="D592" s="23">
        <v>9</v>
      </c>
      <c r="E592" s="9" t="s">
        <v>37</v>
      </c>
      <c r="F592" s="20" t="s">
        <v>66</v>
      </c>
      <c r="G592" s="71">
        <v>15660000</v>
      </c>
      <c r="H592" s="71">
        <f t="shared" si="10"/>
        <v>15660000</v>
      </c>
      <c r="I592" s="19" t="s">
        <v>905</v>
      </c>
      <c r="J592" s="19" t="s">
        <v>905</v>
      </c>
      <c r="K592" s="37" t="s">
        <v>365</v>
      </c>
      <c r="N592" s="14"/>
    </row>
    <row r="593" spans="1:14" s="13" customFormat="1" ht="187.5">
      <c r="A593" s="12">
        <v>80161501</v>
      </c>
      <c r="B593" s="18" t="s">
        <v>330</v>
      </c>
      <c r="C593" s="51">
        <v>41730</v>
      </c>
      <c r="D593" s="23">
        <v>9</v>
      </c>
      <c r="E593" s="9" t="s">
        <v>37</v>
      </c>
      <c r="F593" s="20" t="s">
        <v>66</v>
      </c>
      <c r="G593" s="71">
        <v>15660000</v>
      </c>
      <c r="H593" s="71">
        <f t="shared" si="10"/>
        <v>15660000</v>
      </c>
      <c r="I593" s="19" t="s">
        <v>905</v>
      </c>
      <c r="J593" s="19" t="s">
        <v>905</v>
      </c>
      <c r="K593" s="37" t="s">
        <v>366</v>
      </c>
      <c r="N593" s="14"/>
    </row>
    <row r="594" spans="1:14" s="13" customFormat="1" ht="187.5">
      <c r="A594" s="12">
        <v>80161501</v>
      </c>
      <c r="B594" s="18" t="s">
        <v>319</v>
      </c>
      <c r="C594" s="51">
        <v>41730</v>
      </c>
      <c r="D594" s="23">
        <v>9</v>
      </c>
      <c r="E594" s="9" t="s">
        <v>37</v>
      </c>
      <c r="F594" s="20" t="s">
        <v>66</v>
      </c>
      <c r="G594" s="71">
        <v>15660000</v>
      </c>
      <c r="H594" s="71">
        <f t="shared" si="10"/>
        <v>15660000</v>
      </c>
      <c r="I594" s="19" t="s">
        <v>905</v>
      </c>
      <c r="J594" s="19" t="s">
        <v>905</v>
      </c>
      <c r="K594" s="37" t="s">
        <v>367</v>
      </c>
      <c r="N594" s="14"/>
    </row>
    <row r="595" spans="1:14" s="13" customFormat="1" ht="131.25">
      <c r="A595" s="12" t="s">
        <v>255</v>
      </c>
      <c r="B595" s="18" t="s">
        <v>368</v>
      </c>
      <c r="C595" s="51">
        <v>41730</v>
      </c>
      <c r="D595" s="23">
        <v>9</v>
      </c>
      <c r="E595" s="9" t="s">
        <v>37</v>
      </c>
      <c r="F595" s="20" t="s">
        <v>66</v>
      </c>
      <c r="G595" s="71">
        <v>23517000</v>
      </c>
      <c r="H595" s="71">
        <f t="shared" si="10"/>
        <v>23517000</v>
      </c>
      <c r="I595" s="19" t="s">
        <v>905</v>
      </c>
      <c r="J595" s="19" t="s">
        <v>905</v>
      </c>
      <c r="K595" s="37" t="s">
        <v>369</v>
      </c>
      <c r="N595" s="14"/>
    </row>
    <row r="596" spans="1:14" s="13" customFormat="1" ht="187.5">
      <c r="A596" s="12">
        <v>80161501</v>
      </c>
      <c r="B596" s="18" t="s">
        <v>323</v>
      </c>
      <c r="C596" s="51">
        <v>41730</v>
      </c>
      <c r="D596" s="23">
        <v>9</v>
      </c>
      <c r="E596" s="9" t="s">
        <v>37</v>
      </c>
      <c r="F596" s="20" t="s">
        <v>66</v>
      </c>
      <c r="G596" s="71">
        <v>15660000</v>
      </c>
      <c r="H596" s="71">
        <f t="shared" si="10"/>
        <v>15660000</v>
      </c>
      <c r="I596" s="19" t="s">
        <v>905</v>
      </c>
      <c r="J596" s="19" t="s">
        <v>905</v>
      </c>
      <c r="K596" s="37" t="s">
        <v>370</v>
      </c>
      <c r="N596" s="14"/>
    </row>
    <row r="597" spans="1:14" s="13" customFormat="1" ht="187.5">
      <c r="A597" s="12">
        <v>80161501</v>
      </c>
      <c r="B597" s="18" t="s">
        <v>330</v>
      </c>
      <c r="C597" s="51">
        <v>41730</v>
      </c>
      <c r="D597" s="23">
        <v>9</v>
      </c>
      <c r="E597" s="9" t="s">
        <v>37</v>
      </c>
      <c r="F597" s="20" t="s">
        <v>66</v>
      </c>
      <c r="G597" s="71">
        <v>15660000</v>
      </c>
      <c r="H597" s="71">
        <f t="shared" si="10"/>
        <v>15660000</v>
      </c>
      <c r="I597" s="19" t="s">
        <v>905</v>
      </c>
      <c r="J597" s="19" t="s">
        <v>905</v>
      </c>
      <c r="K597" s="37" t="s">
        <v>371</v>
      </c>
      <c r="N597" s="14"/>
    </row>
    <row r="598" spans="1:14" s="13" customFormat="1" ht="187.5">
      <c r="A598" s="12">
        <v>80161501</v>
      </c>
      <c r="B598" s="18" t="s">
        <v>330</v>
      </c>
      <c r="C598" s="51">
        <v>41730</v>
      </c>
      <c r="D598" s="23">
        <v>9</v>
      </c>
      <c r="E598" s="9" t="s">
        <v>37</v>
      </c>
      <c r="F598" s="20" t="s">
        <v>66</v>
      </c>
      <c r="G598" s="71">
        <v>15660000</v>
      </c>
      <c r="H598" s="71">
        <f t="shared" si="10"/>
        <v>15660000</v>
      </c>
      <c r="I598" s="19" t="s">
        <v>905</v>
      </c>
      <c r="J598" s="19" t="s">
        <v>905</v>
      </c>
      <c r="K598" s="37" t="s">
        <v>372</v>
      </c>
      <c r="N598" s="14"/>
    </row>
    <row r="599" spans="1:14" s="13" customFormat="1" ht="187.5">
      <c r="A599" s="12">
        <v>80161501</v>
      </c>
      <c r="B599" s="18" t="s">
        <v>319</v>
      </c>
      <c r="C599" s="51">
        <v>41730</v>
      </c>
      <c r="D599" s="23">
        <v>9</v>
      </c>
      <c r="E599" s="9" t="s">
        <v>37</v>
      </c>
      <c r="F599" s="20" t="s">
        <v>66</v>
      </c>
      <c r="G599" s="71">
        <v>15660000</v>
      </c>
      <c r="H599" s="71">
        <f t="shared" si="10"/>
        <v>15660000</v>
      </c>
      <c r="I599" s="19" t="s">
        <v>905</v>
      </c>
      <c r="J599" s="19" t="s">
        <v>905</v>
      </c>
      <c r="K599" s="37" t="s">
        <v>373</v>
      </c>
      <c r="N599" s="14"/>
    </row>
    <row r="600" spans="1:14" s="13" customFormat="1" ht="187.5">
      <c r="A600" s="12">
        <v>80161501</v>
      </c>
      <c r="B600" s="18" t="s">
        <v>319</v>
      </c>
      <c r="C600" s="51">
        <v>41730</v>
      </c>
      <c r="D600" s="23">
        <v>9</v>
      </c>
      <c r="E600" s="9" t="s">
        <v>37</v>
      </c>
      <c r="F600" s="20" t="s">
        <v>66</v>
      </c>
      <c r="G600" s="71">
        <v>12699000</v>
      </c>
      <c r="H600" s="71">
        <f t="shared" si="10"/>
        <v>12699000</v>
      </c>
      <c r="I600" s="19" t="s">
        <v>905</v>
      </c>
      <c r="J600" s="19" t="s">
        <v>905</v>
      </c>
      <c r="K600" s="37" t="s">
        <v>374</v>
      </c>
      <c r="N600" s="14"/>
    </row>
    <row r="601" spans="1:14" s="13" customFormat="1" ht="150">
      <c r="A601" s="12" t="s">
        <v>255</v>
      </c>
      <c r="B601" s="18" t="s">
        <v>304</v>
      </c>
      <c r="C601" s="51">
        <v>41730</v>
      </c>
      <c r="D601" s="23">
        <v>9</v>
      </c>
      <c r="E601" s="9" t="s">
        <v>37</v>
      </c>
      <c r="F601" s="20" t="s">
        <v>66</v>
      </c>
      <c r="G601" s="71">
        <v>49860000</v>
      </c>
      <c r="H601" s="71">
        <f t="shared" si="10"/>
        <v>49860000</v>
      </c>
      <c r="I601" s="19" t="s">
        <v>905</v>
      </c>
      <c r="J601" s="19" t="s">
        <v>905</v>
      </c>
      <c r="K601" s="37" t="s">
        <v>375</v>
      </c>
      <c r="N601" s="14"/>
    </row>
    <row r="602" spans="1:14" s="13" customFormat="1" ht="187.5">
      <c r="A602" s="12">
        <v>80161501</v>
      </c>
      <c r="B602" s="18" t="s">
        <v>319</v>
      </c>
      <c r="C602" s="51">
        <v>41730</v>
      </c>
      <c r="D602" s="23">
        <v>9</v>
      </c>
      <c r="E602" s="9" t="s">
        <v>37</v>
      </c>
      <c r="F602" s="20" t="s">
        <v>66</v>
      </c>
      <c r="G602" s="71">
        <v>15660000</v>
      </c>
      <c r="H602" s="71">
        <f t="shared" si="10"/>
        <v>15660000</v>
      </c>
      <c r="I602" s="19" t="s">
        <v>905</v>
      </c>
      <c r="J602" s="19" t="s">
        <v>905</v>
      </c>
      <c r="K602" s="37" t="s">
        <v>376</v>
      </c>
      <c r="N602" s="14"/>
    </row>
    <row r="603" spans="1:14" s="13" customFormat="1" ht="187.5">
      <c r="A603" s="12">
        <v>80161501</v>
      </c>
      <c r="B603" s="18" t="s">
        <v>330</v>
      </c>
      <c r="C603" s="51">
        <v>41730</v>
      </c>
      <c r="D603" s="23">
        <v>9</v>
      </c>
      <c r="E603" s="9" t="s">
        <v>37</v>
      </c>
      <c r="F603" s="20" t="s">
        <v>66</v>
      </c>
      <c r="G603" s="71">
        <v>15660000</v>
      </c>
      <c r="H603" s="71">
        <f t="shared" si="10"/>
        <v>15660000</v>
      </c>
      <c r="I603" s="19" t="s">
        <v>905</v>
      </c>
      <c r="J603" s="19" t="s">
        <v>905</v>
      </c>
      <c r="K603" s="37" t="s">
        <v>377</v>
      </c>
      <c r="N603" s="14"/>
    </row>
    <row r="604" spans="1:14" s="13" customFormat="1" ht="187.5">
      <c r="A604" s="12">
        <v>80161501</v>
      </c>
      <c r="B604" s="18" t="s">
        <v>330</v>
      </c>
      <c r="C604" s="51">
        <v>41730</v>
      </c>
      <c r="D604" s="23">
        <v>9</v>
      </c>
      <c r="E604" s="9" t="s">
        <v>37</v>
      </c>
      <c r="F604" s="20" t="s">
        <v>66</v>
      </c>
      <c r="G604" s="71">
        <v>15660000</v>
      </c>
      <c r="H604" s="71">
        <f t="shared" si="10"/>
        <v>15660000</v>
      </c>
      <c r="I604" s="19" t="s">
        <v>905</v>
      </c>
      <c r="J604" s="19" t="s">
        <v>905</v>
      </c>
      <c r="K604" s="37" t="s">
        <v>378</v>
      </c>
      <c r="N604" s="14"/>
    </row>
    <row r="605" spans="1:14" s="13" customFormat="1" ht="187.5">
      <c r="A605" s="12">
        <v>80161501</v>
      </c>
      <c r="B605" s="18" t="s">
        <v>330</v>
      </c>
      <c r="C605" s="51">
        <v>41730</v>
      </c>
      <c r="D605" s="23">
        <v>9</v>
      </c>
      <c r="E605" s="9" t="s">
        <v>37</v>
      </c>
      <c r="F605" s="20" t="s">
        <v>66</v>
      </c>
      <c r="G605" s="71">
        <v>15660000</v>
      </c>
      <c r="H605" s="71">
        <f t="shared" si="10"/>
        <v>15660000</v>
      </c>
      <c r="I605" s="19" t="s">
        <v>905</v>
      </c>
      <c r="J605" s="19" t="s">
        <v>905</v>
      </c>
      <c r="K605" s="37" t="s">
        <v>379</v>
      </c>
      <c r="N605" s="14"/>
    </row>
    <row r="606" spans="1:14" s="13" customFormat="1" ht="187.5">
      <c r="A606" s="12">
        <v>80161501</v>
      </c>
      <c r="B606" s="18" t="s">
        <v>319</v>
      </c>
      <c r="C606" s="51">
        <v>41730</v>
      </c>
      <c r="D606" s="23">
        <v>9</v>
      </c>
      <c r="E606" s="9" t="s">
        <v>37</v>
      </c>
      <c r="F606" s="20" t="s">
        <v>66</v>
      </c>
      <c r="G606" s="71">
        <v>15660000</v>
      </c>
      <c r="H606" s="71">
        <f t="shared" si="10"/>
        <v>15660000</v>
      </c>
      <c r="I606" s="19" t="s">
        <v>905</v>
      </c>
      <c r="J606" s="19" t="s">
        <v>905</v>
      </c>
      <c r="K606" s="37" t="s">
        <v>380</v>
      </c>
      <c r="N606" s="14"/>
    </row>
    <row r="607" spans="1:14" s="13" customFormat="1" ht="187.5">
      <c r="A607" s="12">
        <v>80161501</v>
      </c>
      <c r="B607" s="18" t="s">
        <v>330</v>
      </c>
      <c r="C607" s="51">
        <v>41730</v>
      </c>
      <c r="D607" s="23">
        <v>9</v>
      </c>
      <c r="E607" s="9" t="s">
        <v>37</v>
      </c>
      <c r="F607" s="20" t="s">
        <v>66</v>
      </c>
      <c r="G607" s="71">
        <v>15660000</v>
      </c>
      <c r="H607" s="71">
        <f t="shared" si="10"/>
        <v>15660000</v>
      </c>
      <c r="I607" s="19" t="s">
        <v>905</v>
      </c>
      <c r="J607" s="19" t="s">
        <v>905</v>
      </c>
      <c r="K607" s="37" t="s">
        <v>381</v>
      </c>
      <c r="N607" s="14"/>
    </row>
    <row r="608" spans="1:14" s="13" customFormat="1" ht="187.5">
      <c r="A608" s="12">
        <v>80161501</v>
      </c>
      <c r="B608" s="18" t="s">
        <v>319</v>
      </c>
      <c r="C608" s="51">
        <v>41730</v>
      </c>
      <c r="D608" s="23">
        <v>9</v>
      </c>
      <c r="E608" s="9" t="s">
        <v>37</v>
      </c>
      <c r="F608" s="20" t="s">
        <v>66</v>
      </c>
      <c r="G608" s="71">
        <v>15660000</v>
      </c>
      <c r="H608" s="71">
        <f t="shared" si="10"/>
        <v>15660000</v>
      </c>
      <c r="I608" s="19" t="s">
        <v>905</v>
      </c>
      <c r="J608" s="19" t="s">
        <v>905</v>
      </c>
      <c r="K608" s="37" t="s">
        <v>382</v>
      </c>
      <c r="N608" s="14"/>
    </row>
    <row r="609" spans="1:14" s="13" customFormat="1" ht="187.5">
      <c r="A609" s="12">
        <v>80161501</v>
      </c>
      <c r="B609" s="18" t="s">
        <v>319</v>
      </c>
      <c r="C609" s="51">
        <v>41730</v>
      </c>
      <c r="D609" s="23">
        <v>9</v>
      </c>
      <c r="E609" s="9" t="s">
        <v>37</v>
      </c>
      <c r="F609" s="20" t="s">
        <v>66</v>
      </c>
      <c r="G609" s="71">
        <v>15660000</v>
      </c>
      <c r="H609" s="71">
        <f t="shared" si="10"/>
        <v>15660000</v>
      </c>
      <c r="I609" s="19" t="s">
        <v>905</v>
      </c>
      <c r="J609" s="19" t="s">
        <v>905</v>
      </c>
      <c r="K609" s="37" t="s">
        <v>383</v>
      </c>
      <c r="N609" s="14"/>
    </row>
    <row r="610" spans="1:14" s="13" customFormat="1" ht="150">
      <c r="A610" s="12" t="s">
        <v>255</v>
      </c>
      <c r="B610" s="18" t="s">
        <v>384</v>
      </c>
      <c r="C610" s="51">
        <v>41730</v>
      </c>
      <c r="D610" s="23">
        <v>9</v>
      </c>
      <c r="E610" s="9" t="s">
        <v>37</v>
      </c>
      <c r="F610" s="20" t="s">
        <v>66</v>
      </c>
      <c r="G610" s="71">
        <v>20898000</v>
      </c>
      <c r="H610" s="71">
        <f t="shared" si="10"/>
        <v>20898000</v>
      </c>
      <c r="I610" s="19" t="s">
        <v>905</v>
      </c>
      <c r="J610" s="19" t="s">
        <v>905</v>
      </c>
      <c r="K610" s="37" t="s">
        <v>385</v>
      </c>
      <c r="N610" s="14"/>
    </row>
    <row r="611" spans="1:14" s="13" customFormat="1" ht="187.5">
      <c r="A611" s="12">
        <v>80161501</v>
      </c>
      <c r="B611" s="18" t="s">
        <v>319</v>
      </c>
      <c r="C611" s="51">
        <v>41730</v>
      </c>
      <c r="D611" s="23">
        <v>9</v>
      </c>
      <c r="E611" s="9" t="s">
        <v>37</v>
      </c>
      <c r="F611" s="20" t="s">
        <v>66</v>
      </c>
      <c r="G611" s="71">
        <v>15660000</v>
      </c>
      <c r="H611" s="71">
        <f t="shared" si="10"/>
        <v>15660000</v>
      </c>
      <c r="I611" s="19" t="s">
        <v>905</v>
      </c>
      <c r="J611" s="19" t="s">
        <v>905</v>
      </c>
      <c r="K611" s="37" t="s">
        <v>386</v>
      </c>
      <c r="N611" s="14"/>
    </row>
    <row r="612" spans="1:14" s="13" customFormat="1" ht="187.5">
      <c r="A612" s="12">
        <v>80161501</v>
      </c>
      <c r="B612" s="18" t="s">
        <v>333</v>
      </c>
      <c r="C612" s="51">
        <v>41730</v>
      </c>
      <c r="D612" s="23">
        <v>9</v>
      </c>
      <c r="E612" s="9" t="s">
        <v>37</v>
      </c>
      <c r="F612" s="20" t="s">
        <v>66</v>
      </c>
      <c r="G612" s="71">
        <v>15660000</v>
      </c>
      <c r="H612" s="71">
        <f t="shared" si="10"/>
        <v>15660000</v>
      </c>
      <c r="I612" s="19" t="s">
        <v>905</v>
      </c>
      <c r="J612" s="19" t="s">
        <v>905</v>
      </c>
      <c r="K612" s="37" t="s">
        <v>387</v>
      </c>
      <c r="N612" s="14"/>
    </row>
    <row r="613" spans="1:14" s="13" customFormat="1" ht="262.5">
      <c r="A613" s="12" t="s">
        <v>255</v>
      </c>
      <c r="B613" s="18" t="s">
        <v>388</v>
      </c>
      <c r="C613" s="51">
        <v>41730</v>
      </c>
      <c r="D613" s="23">
        <v>9</v>
      </c>
      <c r="E613" s="9" t="s">
        <v>37</v>
      </c>
      <c r="F613" s="20" t="s">
        <v>66</v>
      </c>
      <c r="G613" s="71">
        <f>4654000*9</f>
        <v>41886000</v>
      </c>
      <c r="H613" s="71">
        <f t="shared" si="10"/>
        <v>41886000</v>
      </c>
      <c r="I613" s="19" t="s">
        <v>905</v>
      </c>
      <c r="J613" s="19" t="s">
        <v>905</v>
      </c>
      <c r="K613" s="37" t="s">
        <v>389</v>
      </c>
      <c r="N613" s="14"/>
    </row>
    <row r="614" spans="1:14" s="13" customFormat="1" ht="206.25">
      <c r="A614" s="12" t="s">
        <v>255</v>
      </c>
      <c r="B614" s="18" t="s">
        <v>390</v>
      </c>
      <c r="C614" s="51">
        <v>41730</v>
      </c>
      <c r="D614" s="23">
        <v>0</v>
      </c>
      <c r="E614" s="9" t="s">
        <v>37</v>
      </c>
      <c r="F614" s="20" t="s">
        <v>66</v>
      </c>
      <c r="G614" s="71"/>
      <c r="H614" s="71">
        <f t="shared" si="10"/>
        <v>0</v>
      </c>
      <c r="I614" s="19" t="s">
        <v>905</v>
      </c>
      <c r="J614" s="19" t="s">
        <v>905</v>
      </c>
      <c r="K614" s="37" t="s">
        <v>283</v>
      </c>
      <c r="N614" s="14"/>
    </row>
    <row r="615" spans="1:14" s="13" customFormat="1" ht="131.25">
      <c r="A615" s="12" t="s">
        <v>391</v>
      </c>
      <c r="B615" s="18" t="s">
        <v>392</v>
      </c>
      <c r="C615" s="28">
        <v>42064</v>
      </c>
      <c r="D615" s="26">
        <v>4</v>
      </c>
      <c r="E615" s="9" t="s">
        <v>37</v>
      </c>
      <c r="F615" s="20" t="s">
        <v>55</v>
      </c>
      <c r="G615" s="71">
        <f>52603645000-1000</f>
        <v>52603644000</v>
      </c>
      <c r="H615" s="71">
        <f>52603645000-1000</f>
        <v>52603644000</v>
      </c>
      <c r="I615" s="19" t="s">
        <v>905</v>
      </c>
      <c r="J615" s="19" t="s">
        <v>905</v>
      </c>
      <c r="K615" s="37" t="s">
        <v>283</v>
      </c>
      <c r="N615" s="14"/>
    </row>
    <row r="616" spans="1:14" s="13" customFormat="1" ht="150">
      <c r="A616" s="12" t="s">
        <v>391</v>
      </c>
      <c r="B616" s="18" t="s">
        <v>393</v>
      </c>
      <c r="C616" s="28">
        <v>42064</v>
      </c>
      <c r="D616" s="26">
        <v>12</v>
      </c>
      <c r="E616" s="9" t="s">
        <v>37</v>
      </c>
      <c r="F616" s="20" t="s">
        <v>55</v>
      </c>
      <c r="G616" s="71">
        <v>34879245000</v>
      </c>
      <c r="H616" s="71">
        <v>34879245000</v>
      </c>
      <c r="I616" s="19" t="s">
        <v>905</v>
      </c>
      <c r="J616" s="19" t="s">
        <v>905</v>
      </c>
      <c r="K616" s="37" t="s">
        <v>283</v>
      </c>
      <c r="N616" s="14"/>
    </row>
    <row r="617" spans="1:14" s="13" customFormat="1" ht="150">
      <c r="A617" s="12">
        <v>85101705</v>
      </c>
      <c r="B617" s="18" t="s">
        <v>394</v>
      </c>
      <c r="C617" s="51">
        <v>42064</v>
      </c>
      <c r="D617" s="17">
        <v>10</v>
      </c>
      <c r="E617" s="9" t="s">
        <v>37</v>
      </c>
      <c r="F617" s="20" t="s">
        <v>55</v>
      </c>
      <c r="G617" s="71">
        <v>2655649000</v>
      </c>
      <c r="H617" s="71">
        <v>2655649000</v>
      </c>
      <c r="I617" s="19" t="s">
        <v>905</v>
      </c>
      <c r="J617" s="19" t="s">
        <v>905</v>
      </c>
      <c r="K617" s="37" t="s">
        <v>283</v>
      </c>
      <c r="N617" s="14"/>
    </row>
    <row r="618" spans="1:14" s="13" customFormat="1" ht="168.75">
      <c r="A618" s="12">
        <v>85101705</v>
      </c>
      <c r="B618" s="18" t="s">
        <v>395</v>
      </c>
      <c r="C618" s="51">
        <v>42064</v>
      </c>
      <c r="D618" s="17">
        <v>10</v>
      </c>
      <c r="E618" s="9" t="s">
        <v>37</v>
      </c>
      <c r="F618" s="20" t="s">
        <v>55</v>
      </c>
      <c r="G618" s="71">
        <v>5939000000</v>
      </c>
      <c r="H618" s="71">
        <v>5939000000</v>
      </c>
      <c r="I618" s="19" t="s">
        <v>905</v>
      </c>
      <c r="J618" s="19" t="s">
        <v>905</v>
      </c>
      <c r="K618" s="37" t="s">
        <v>283</v>
      </c>
      <c r="N618" s="14"/>
    </row>
    <row r="619" spans="1:14" s="13" customFormat="1" ht="131.25">
      <c r="A619" s="12" t="s">
        <v>391</v>
      </c>
      <c r="B619" s="18" t="s">
        <v>396</v>
      </c>
      <c r="C619" s="28">
        <v>42064</v>
      </c>
      <c r="D619" s="26">
        <v>10</v>
      </c>
      <c r="E619" s="9" t="s">
        <v>37</v>
      </c>
      <c r="F619" s="20" t="s">
        <v>55</v>
      </c>
      <c r="G619" s="71">
        <v>14000000000</v>
      </c>
      <c r="H619" s="71">
        <v>14000000000</v>
      </c>
      <c r="I619" s="19" t="s">
        <v>905</v>
      </c>
      <c r="J619" s="19" t="s">
        <v>905</v>
      </c>
      <c r="K619" s="37" t="s">
        <v>283</v>
      </c>
      <c r="N619" s="14"/>
    </row>
    <row r="620" spans="1:14" s="13" customFormat="1" ht="206.25">
      <c r="A620" s="12" t="s">
        <v>397</v>
      </c>
      <c r="B620" s="18" t="s">
        <v>398</v>
      </c>
      <c r="C620" s="28">
        <v>42064</v>
      </c>
      <c r="D620" s="26">
        <v>12</v>
      </c>
      <c r="E620" s="9" t="s">
        <v>77</v>
      </c>
      <c r="F620" s="20" t="s">
        <v>66</v>
      </c>
      <c r="G620" s="71">
        <v>5000000000</v>
      </c>
      <c r="H620" s="71">
        <v>5000000000</v>
      </c>
      <c r="I620" s="19" t="s">
        <v>905</v>
      </c>
      <c r="J620" s="19" t="s">
        <v>905</v>
      </c>
      <c r="K620" s="37" t="s">
        <v>283</v>
      </c>
      <c r="N620" s="14"/>
    </row>
    <row r="621" spans="1:14" s="13" customFormat="1" ht="131.25">
      <c r="A621" s="12" t="s">
        <v>391</v>
      </c>
      <c r="B621" s="18" t="s">
        <v>399</v>
      </c>
      <c r="C621" s="28">
        <v>42064</v>
      </c>
      <c r="D621" s="17">
        <v>12</v>
      </c>
      <c r="E621" s="9" t="s">
        <v>40</v>
      </c>
      <c r="F621" s="20" t="s">
        <v>55</v>
      </c>
      <c r="G621" s="71">
        <f>13000000000+1000</f>
        <v>13000001000</v>
      </c>
      <c r="H621" s="71">
        <f>G621</f>
        <v>13000001000</v>
      </c>
      <c r="I621" s="19" t="s">
        <v>905</v>
      </c>
      <c r="J621" s="19" t="s">
        <v>905</v>
      </c>
      <c r="K621" s="37" t="s">
        <v>283</v>
      </c>
      <c r="N621" s="14"/>
    </row>
    <row r="622" spans="1:14" s="13" customFormat="1" ht="131.25">
      <c r="A622" s="12" t="s">
        <v>391</v>
      </c>
      <c r="B622" s="18" t="s">
        <v>400</v>
      </c>
      <c r="C622" s="28">
        <v>42064</v>
      </c>
      <c r="D622" s="26">
        <v>6</v>
      </c>
      <c r="E622" s="9" t="s">
        <v>37</v>
      </c>
      <c r="F622" s="20" t="s">
        <v>55</v>
      </c>
      <c r="G622" s="71">
        <v>3000000000</v>
      </c>
      <c r="H622" s="71">
        <v>3000000000</v>
      </c>
      <c r="I622" s="19" t="s">
        <v>905</v>
      </c>
      <c r="J622" s="19" t="s">
        <v>905</v>
      </c>
      <c r="K622" s="37" t="s">
        <v>283</v>
      </c>
      <c r="N622" s="14"/>
    </row>
    <row r="623" spans="1:14" s="13" customFormat="1" ht="131.25">
      <c r="A623" s="12" t="s">
        <v>391</v>
      </c>
      <c r="B623" s="18" t="s">
        <v>401</v>
      </c>
      <c r="C623" s="28">
        <v>42095</v>
      </c>
      <c r="D623" s="26">
        <v>11</v>
      </c>
      <c r="E623" s="9" t="s">
        <v>40</v>
      </c>
      <c r="F623" s="20" t="s">
        <v>55</v>
      </c>
      <c r="G623" s="71">
        <v>69800407000</v>
      </c>
      <c r="H623" s="71">
        <v>69800407000</v>
      </c>
      <c r="I623" s="19" t="s">
        <v>905</v>
      </c>
      <c r="J623" s="19" t="s">
        <v>905</v>
      </c>
      <c r="K623" s="37" t="s">
        <v>283</v>
      </c>
      <c r="N623" s="14"/>
    </row>
    <row r="624" spans="1:14" s="13" customFormat="1" ht="131.25">
      <c r="A624" s="12" t="s">
        <v>391</v>
      </c>
      <c r="B624" s="18" t="s">
        <v>402</v>
      </c>
      <c r="C624" s="28">
        <v>42064</v>
      </c>
      <c r="D624" s="17">
        <v>12</v>
      </c>
      <c r="E624" s="9" t="s">
        <v>40</v>
      </c>
      <c r="F624" s="20" t="s">
        <v>66</v>
      </c>
      <c r="G624" s="71">
        <v>4000000000</v>
      </c>
      <c r="H624" s="71">
        <v>4000000000</v>
      </c>
      <c r="I624" s="19" t="s">
        <v>905</v>
      </c>
      <c r="J624" s="19" t="s">
        <v>905</v>
      </c>
      <c r="K624" s="37" t="s">
        <v>283</v>
      </c>
      <c r="N624" s="14"/>
    </row>
    <row r="625" spans="1:14" s="13" customFormat="1" ht="131.25">
      <c r="A625" s="12" t="s">
        <v>391</v>
      </c>
      <c r="B625" s="18" t="s">
        <v>403</v>
      </c>
      <c r="C625" s="28">
        <v>42095</v>
      </c>
      <c r="D625" s="17">
        <v>12</v>
      </c>
      <c r="E625" s="9" t="s">
        <v>40</v>
      </c>
      <c r="F625" s="20" t="s">
        <v>66</v>
      </c>
      <c r="G625" s="71">
        <v>1000000000</v>
      </c>
      <c r="H625" s="71">
        <v>1000000000</v>
      </c>
      <c r="I625" s="19" t="s">
        <v>905</v>
      </c>
      <c r="J625" s="19" t="s">
        <v>905</v>
      </c>
      <c r="K625" s="37" t="s">
        <v>283</v>
      </c>
      <c r="N625" s="14"/>
    </row>
    <row r="626" spans="1:14" s="13" customFormat="1" ht="131.25">
      <c r="A626" s="12" t="s">
        <v>391</v>
      </c>
      <c r="B626" s="18" t="s">
        <v>404</v>
      </c>
      <c r="C626" s="28">
        <v>42095</v>
      </c>
      <c r="D626" s="17">
        <v>12</v>
      </c>
      <c r="E626" s="9" t="s">
        <v>40</v>
      </c>
      <c r="F626" s="20" t="s">
        <v>55</v>
      </c>
      <c r="G626" s="71">
        <v>13600000000</v>
      </c>
      <c r="H626" s="71">
        <v>13600000000</v>
      </c>
      <c r="I626" s="19" t="s">
        <v>905</v>
      </c>
      <c r="J626" s="19" t="s">
        <v>905</v>
      </c>
      <c r="K626" s="37" t="s">
        <v>283</v>
      </c>
      <c r="N626" s="14"/>
    </row>
    <row r="627" spans="1:14" s="13" customFormat="1" ht="131.25">
      <c r="A627" s="12" t="s">
        <v>391</v>
      </c>
      <c r="B627" s="18" t="s">
        <v>405</v>
      </c>
      <c r="C627" s="28">
        <v>42156</v>
      </c>
      <c r="D627" s="17">
        <v>12</v>
      </c>
      <c r="E627" s="9" t="s">
        <v>40</v>
      </c>
      <c r="F627" s="20" t="s">
        <v>55</v>
      </c>
      <c r="G627" s="71">
        <v>2000000000</v>
      </c>
      <c r="H627" s="71">
        <v>2000000000</v>
      </c>
      <c r="I627" s="19" t="s">
        <v>905</v>
      </c>
      <c r="J627" s="19" t="s">
        <v>905</v>
      </c>
      <c r="K627" s="37" t="s">
        <v>283</v>
      </c>
      <c r="N627" s="14"/>
    </row>
    <row r="628" spans="1:14" s="13" customFormat="1" ht="168.75">
      <c r="A628" s="12" t="s">
        <v>391</v>
      </c>
      <c r="B628" s="18" t="s">
        <v>406</v>
      </c>
      <c r="C628" s="52">
        <v>42064</v>
      </c>
      <c r="D628" s="17">
        <v>12</v>
      </c>
      <c r="E628" s="9" t="s">
        <v>40</v>
      </c>
      <c r="F628" s="20" t="s">
        <v>66</v>
      </c>
      <c r="G628" s="71">
        <v>1500000000</v>
      </c>
      <c r="H628" s="71">
        <v>1500000000</v>
      </c>
      <c r="I628" s="19" t="s">
        <v>905</v>
      </c>
      <c r="J628" s="19" t="s">
        <v>905</v>
      </c>
      <c r="K628" s="37" t="s">
        <v>283</v>
      </c>
      <c r="N628" s="14"/>
    </row>
    <row r="629" spans="1:14" s="13" customFormat="1" ht="225">
      <c r="A629" s="12" t="s">
        <v>255</v>
      </c>
      <c r="B629" s="18" t="s">
        <v>407</v>
      </c>
      <c r="C629" s="31">
        <v>42095</v>
      </c>
      <c r="D629" s="17">
        <v>4.5</v>
      </c>
      <c r="E629" s="9" t="s">
        <v>37</v>
      </c>
      <c r="F629" s="20" t="s">
        <v>66</v>
      </c>
      <c r="G629" s="76">
        <v>33880500</v>
      </c>
      <c r="H629" s="74">
        <v>33880500</v>
      </c>
      <c r="I629" s="19" t="s">
        <v>905</v>
      </c>
      <c r="J629" s="19" t="s">
        <v>905</v>
      </c>
      <c r="K629" s="37" t="s">
        <v>283</v>
      </c>
      <c r="N629" s="14"/>
    </row>
    <row r="630" spans="1:14" s="13" customFormat="1" ht="187.5">
      <c r="A630" s="12" t="s">
        <v>255</v>
      </c>
      <c r="B630" s="18" t="s">
        <v>408</v>
      </c>
      <c r="C630" s="31">
        <v>42095</v>
      </c>
      <c r="D630" s="17">
        <v>4.5</v>
      </c>
      <c r="E630" s="9" t="s">
        <v>37</v>
      </c>
      <c r="F630" s="20" t="s">
        <v>66</v>
      </c>
      <c r="G630" s="76">
        <v>24930000</v>
      </c>
      <c r="H630" s="74">
        <v>24930000</v>
      </c>
      <c r="I630" s="19" t="s">
        <v>905</v>
      </c>
      <c r="J630" s="19" t="s">
        <v>905</v>
      </c>
      <c r="K630" s="37" t="s">
        <v>283</v>
      </c>
      <c r="N630" s="14"/>
    </row>
    <row r="631" spans="1:14" s="13" customFormat="1" ht="243.75">
      <c r="A631" s="12" t="s">
        <v>255</v>
      </c>
      <c r="B631" s="18" t="s">
        <v>409</v>
      </c>
      <c r="C631" s="31">
        <v>42095</v>
      </c>
      <c r="D631" s="17">
        <v>4.5</v>
      </c>
      <c r="E631" s="9" t="s">
        <v>37</v>
      </c>
      <c r="F631" s="20" t="s">
        <v>66</v>
      </c>
      <c r="G631" s="76">
        <v>33880500</v>
      </c>
      <c r="H631" s="74">
        <v>33880500</v>
      </c>
      <c r="I631" s="19" t="s">
        <v>905</v>
      </c>
      <c r="J631" s="19" t="s">
        <v>905</v>
      </c>
      <c r="K631" s="37" t="s">
        <v>283</v>
      </c>
      <c r="N631" s="14"/>
    </row>
    <row r="632" spans="1:14" s="13" customFormat="1" ht="187.5">
      <c r="A632" s="12" t="s">
        <v>255</v>
      </c>
      <c r="B632" s="18" t="s">
        <v>410</v>
      </c>
      <c r="C632" s="31">
        <v>42095</v>
      </c>
      <c r="D632" s="17">
        <v>11</v>
      </c>
      <c r="E632" s="9" t="s">
        <v>37</v>
      </c>
      <c r="F632" s="20" t="s">
        <v>66</v>
      </c>
      <c r="G632" s="76">
        <v>60940000</v>
      </c>
      <c r="H632" s="74">
        <v>60940000</v>
      </c>
      <c r="I632" s="19" t="s">
        <v>905</v>
      </c>
      <c r="J632" s="19" t="s">
        <v>905</v>
      </c>
      <c r="K632" s="37" t="s">
        <v>283</v>
      </c>
      <c r="N632" s="14"/>
    </row>
    <row r="633" spans="1:14" s="13" customFormat="1" ht="356.25">
      <c r="A633" s="12" t="s">
        <v>255</v>
      </c>
      <c r="B633" s="18" t="s">
        <v>411</v>
      </c>
      <c r="C633" s="31">
        <v>42095</v>
      </c>
      <c r="D633" s="17">
        <v>11</v>
      </c>
      <c r="E633" s="9" t="s">
        <v>37</v>
      </c>
      <c r="F633" s="20" t="s">
        <v>66</v>
      </c>
      <c r="G633" s="76">
        <v>60940000</v>
      </c>
      <c r="H633" s="74">
        <v>60940000</v>
      </c>
      <c r="I633" s="19" t="s">
        <v>905</v>
      </c>
      <c r="J633" s="19" t="s">
        <v>905</v>
      </c>
      <c r="K633" s="37" t="s">
        <v>283</v>
      </c>
      <c r="N633" s="14"/>
    </row>
    <row r="634" spans="1:14" s="13" customFormat="1" ht="356.25">
      <c r="A634" s="12" t="s">
        <v>255</v>
      </c>
      <c r="B634" s="18" t="s">
        <v>411</v>
      </c>
      <c r="C634" s="31">
        <v>42095</v>
      </c>
      <c r="D634" s="17">
        <v>11</v>
      </c>
      <c r="E634" s="9" t="s">
        <v>37</v>
      </c>
      <c r="F634" s="20" t="s">
        <v>66</v>
      </c>
      <c r="G634" s="76">
        <v>60940000</v>
      </c>
      <c r="H634" s="74">
        <v>60940000</v>
      </c>
      <c r="I634" s="19" t="s">
        <v>905</v>
      </c>
      <c r="J634" s="19" t="s">
        <v>905</v>
      </c>
      <c r="K634" s="37" t="s">
        <v>283</v>
      </c>
      <c r="N634" s="14"/>
    </row>
    <row r="635" spans="1:14" s="13" customFormat="1" ht="356.25">
      <c r="A635" s="12" t="s">
        <v>255</v>
      </c>
      <c r="B635" s="18" t="s">
        <v>411</v>
      </c>
      <c r="C635" s="31">
        <v>42095</v>
      </c>
      <c r="D635" s="17">
        <v>11</v>
      </c>
      <c r="E635" s="9" t="s">
        <v>37</v>
      </c>
      <c r="F635" s="20" t="s">
        <v>66</v>
      </c>
      <c r="G635" s="76">
        <v>60940000</v>
      </c>
      <c r="H635" s="74">
        <v>60940000</v>
      </c>
      <c r="I635" s="19" t="s">
        <v>905</v>
      </c>
      <c r="J635" s="19" t="s">
        <v>905</v>
      </c>
      <c r="K635" s="37" t="s">
        <v>283</v>
      </c>
      <c r="N635" s="14"/>
    </row>
    <row r="636" spans="1:14" s="13" customFormat="1" ht="356.25">
      <c r="A636" s="12" t="s">
        <v>255</v>
      </c>
      <c r="B636" s="18" t="s">
        <v>411</v>
      </c>
      <c r="C636" s="31">
        <v>42095</v>
      </c>
      <c r="D636" s="17">
        <v>11</v>
      </c>
      <c r="E636" s="9" t="s">
        <v>37</v>
      </c>
      <c r="F636" s="20" t="s">
        <v>66</v>
      </c>
      <c r="G636" s="76">
        <v>60940000</v>
      </c>
      <c r="H636" s="74">
        <v>60940000</v>
      </c>
      <c r="I636" s="19" t="s">
        <v>905</v>
      </c>
      <c r="J636" s="19" t="s">
        <v>905</v>
      </c>
      <c r="K636" s="37" t="s">
        <v>283</v>
      </c>
      <c r="N636" s="14"/>
    </row>
    <row r="637" spans="1:14" s="13" customFormat="1" ht="356.25">
      <c r="A637" s="12" t="s">
        <v>255</v>
      </c>
      <c r="B637" s="18" t="s">
        <v>411</v>
      </c>
      <c r="C637" s="31">
        <v>42095</v>
      </c>
      <c r="D637" s="17">
        <v>11</v>
      </c>
      <c r="E637" s="9" t="s">
        <v>37</v>
      </c>
      <c r="F637" s="20" t="s">
        <v>66</v>
      </c>
      <c r="G637" s="76">
        <v>60940000</v>
      </c>
      <c r="H637" s="74">
        <v>60940000</v>
      </c>
      <c r="I637" s="19" t="s">
        <v>905</v>
      </c>
      <c r="J637" s="19" t="s">
        <v>905</v>
      </c>
      <c r="K637" s="37" t="s">
        <v>283</v>
      </c>
      <c r="N637" s="14"/>
    </row>
    <row r="638" spans="1:14" s="13" customFormat="1" ht="206.25">
      <c r="A638" s="12" t="s">
        <v>255</v>
      </c>
      <c r="B638" s="18" t="s">
        <v>412</v>
      </c>
      <c r="C638" s="31">
        <v>42095</v>
      </c>
      <c r="D638" s="17">
        <v>11</v>
      </c>
      <c r="E638" s="9" t="s">
        <v>37</v>
      </c>
      <c r="F638" s="20" t="s">
        <v>66</v>
      </c>
      <c r="G638" s="76">
        <v>51194000</v>
      </c>
      <c r="H638" s="74">
        <v>51194000</v>
      </c>
      <c r="I638" s="19" t="s">
        <v>905</v>
      </c>
      <c r="J638" s="19" t="s">
        <v>905</v>
      </c>
      <c r="K638" s="37" t="s">
        <v>283</v>
      </c>
      <c r="N638" s="14"/>
    </row>
    <row r="639" spans="1:14" s="13" customFormat="1" ht="356.25">
      <c r="A639" s="12">
        <v>80161500</v>
      </c>
      <c r="B639" s="18" t="s">
        <v>413</v>
      </c>
      <c r="C639" s="31">
        <v>42095</v>
      </c>
      <c r="D639" s="17">
        <v>11</v>
      </c>
      <c r="E639" s="9" t="s">
        <v>37</v>
      </c>
      <c r="F639" s="20" t="s">
        <v>66</v>
      </c>
      <c r="G639" s="76">
        <v>19140000</v>
      </c>
      <c r="H639" s="74">
        <v>19140000</v>
      </c>
      <c r="I639" s="19" t="s">
        <v>905</v>
      </c>
      <c r="J639" s="19" t="s">
        <v>905</v>
      </c>
      <c r="K639" s="37" t="s">
        <v>283</v>
      </c>
      <c r="N639" s="14"/>
    </row>
    <row r="640" spans="1:14" s="13" customFormat="1" ht="300">
      <c r="A640" s="12" t="s">
        <v>255</v>
      </c>
      <c r="B640" s="18" t="s">
        <v>414</v>
      </c>
      <c r="C640" s="31">
        <v>42095</v>
      </c>
      <c r="D640" s="17">
        <v>11</v>
      </c>
      <c r="E640" s="9" t="s">
        <v>37</v>
      </c>
      <c r="F640" s="20" t="s">
        <v>66</v>
      </c>
      <c r="G640" s="76">
        <v>60940000</v>
      </c>
      <c r="H640" s="74">
        <v>60940000</v>
      </c>
      <c r="I640" s="19" t="s">
        <v>905</v>
      </c>
      <c r="J640" s="19" t="s">
        <v>905</v>
      </c>
      <c r="K640" s="37" t="s">
        <v>283</v>
      </c>
      <c r="N640" s="14"/>
    </row>
    <row r="641" spans="1:14" s="13" customFormat="1" ht="206.25">
      <c r="A641" s="12" t="s">
        <v>255</v>
      </c>
      <c r="B641" s="18" t="s">
        <v>415</v>
      </c>
      <c r="C641" s="31">
        <v>42095</v>
      </c>
      <c r="D641" s="17">
        <v>4.5</v>
      </c>
      <c r="E641" s="9" t="s">
        <v>37</v>
      </c>
      <c r="F641" s="20" t="s">
        <v>66</v>
      </c>
      <c r="G641" s="76">
        <v>11758500</v>
      </c>
      <c r="H641" s="74">
        <v>11758500</v>
      </c>
      <c r="I641" s="19" t="s">
        <v>905</v>
      </c>
      <c r="J641" s="19" t="s">
        <v>905</v>
      </c>
      <c r="K641" s="37" t="s">
        <v>283</v>
      </c>
      <c r="N641" s="14"/>
    </row>
    <row r="642" spans="1:14" s="13" customFormat="1" ht="375">
      <c r="A642" s="12">
        <v>80161500</v>
      </c>
      <c r="B642" s="18" t="s">
        <v>416</v>
      </c>
      <c r="C642" s="31">
        <v>42095</v>
      </c>
      <c r="D642" s="17">
        <v>11</v>
      </c>
      <c r="E642" s="9" t="s">
        <v>37</v>
      </c>
      <c r="F642" s="20" t="s">
        <v>66</v>
      </c>
      <c r="G642" s="76">
        <v>20999000</v>
      </c>
      <c r="H642" s="74">
        <v>20999000</v>
      </c>
      <c r="I642" s="19" t="s">
        <v>905</v>
      </c>
      <c r="J642" s="19" t="s">
        <v>905</v>
      </c>
      <c r="K642" s="37" t="s">
        <v>283</v>
      </c>
      <c r="N642" s="14"/>
    </row>
    <row r="643" spans="1:14" s="13" customFormat="1" ht="206.25">
      <c r="A643" s="12" t="s">
        <v>255</v>
      </c>
      <c r="B643" s="18" t="s">
        <v>417</v>
      </c>
      <c r="C643" s="31">
        <v>42095</v>
      </c>
      <c r="D643" s="17">
        <v>10</v>
      </c>
      <c r="E643" s="9" t="s">
        <v>37</v>
      </c>
      <c r="F643" s="20" t="s">
        <v>66</v>
      </c>
      <c r="G643" s="76">
        <v>22990000</v>
      </c>
      <c r="H643" s="74">
        <v>22990000</v>
      </c>
      <c r="I643" s="19" t="s">
        <v>905</v>
      </c>
      <c r="J643" s="19" t="s">
        <v>905</v>
      </c>
      <c r="K643" s="37" t="s">
        <v>283</v>
      </c>
      <c r="N643" s="14"/>
    </row>
    <row r="644" spans="1:14" s="13" customFormat="1" ht="375">
      <c r="A644" s="12">
        <v>80161500</v>
      </c>
      <c r="B644" s="18" t="s">
        <v>416</v>
      </c>
      <c r="C644" s="31">
        <v>42095</v>
      </c>
      <c r="D644" s="17">
        <v>11</v>
      </c>
      <c r="E644" s="9" t="s">
        <v>37</v>
      </c>
      <c r="F644" s="20" t="s">
        <v>66</v>
      </c>
      <c r="G644" s="76">
        <v>20999000</v>
      </c>
      <c r="H644" s="74">
        <v>20999000</v>
      </c>
      <c r="I644" s="19" t="s">
        <v>905</v>
      </c>
      <c r="J644" s="19" t="s">
        <v>905</v>
      </c>
      <c r="K644" s="37" t="s">
        <v>283</v>
      </c>
      <c r="N644" s="14"/>
    </row>
    <row r="645" spans="1:14" s="13" customFormat="1" ht="281.25">
      <c r="A645" s="12" t="s">
        <v>255</v>
      </c>
      <c r="B645" s="18" t="s">
        <v>418</v>
      </c>
      <c r="C645" s="31">
        <v>42095</v>
      </c>
      <c r="D645" s="17">
        <v>4.5</v>
      </c>
      <c r="E645" s="9" t="s">
        <v>37</v>
      </c>
      <c r="F645" s="20" t="s">
        <v>66</v>
      </c>
      <c r="G645" s="76">
        <v>14323500</v>
      </c>
      <c r="H645" s="74">
        <v>14323500</v>
      </c>
      <c r="I645" s="19" t="s">
        <v>905</v>
      </c>
      <c r="J645" s="19" t="s">
        <v>905</v>
      </c>
      <c r="K645" s="37" t="s">
        <v>283</v>
      </c>
      <c r="N645" s="14"/>
    </row>
    <row r="646" spans="1:14" s="13" customFormat="1" ht="300">
      <c r="A646" s="12" t="s">
        <v>255</v>
      </c>
      <c r="B646" s="18" t="s">
        <v>419</v>
      </c>
      <c r="C646" s="31">
        <v>42095</v>
      </c>
      <c r="D646" s="17">
        <v>11</v>
      </c>
      <c r="E646" s="9" t="s">
        <v>37</v>
      </c>
      <c r="F646" s="20" t="s">
        <v>66</v>
      </c>
      <c r="G646" s="76">
        <v>60940000</v>
      </c>
      <c r="H646" s="74">
        <v>60940000</v>
      </c>
      <c r="I646" s="19" t="s">
        <v>905</v>
      </c>
      <c r="J646" s="19" t="s">
        <v>905</v>
      </c>
      <c r="K646" s="37" t="s">
        <v>283</v>
      </c>
      <c r="N646" s="14"/>
    </row>
    <row r="647" spans="1:14" s="13" customFormat="1" ht="375">
      <c r="A647" s="12">
        <v>80161500</v>
      </c>
      <c r="B647" s="18" t="s">
        <v>416</v>
      </c>
      <c r="C647" s="31">
        <v>42095</v>
      </c>
      <c r="D647" s="17">
        <v>10</v>
      </c>
      <c r="E647" s="9" t="s">
        <v>37</v>
      </c>
      <c r="F647" s="20" t="s">
        <v>66</v>
      </c>
      <c r="G647" s="76">
        <v>19090000</v>
      </c>
      <c r="H647" s="74">
        <v>19090000</v>
      </c>
      <c r="I647" s="19" t="s">
        <v>905</v>
      </c>
      <c r="J647" s="19" t="s">
        <v>905</v>
      </c>
      <c r="K647" s="37" t="s">
        <v>283</v>
      </c>
      <c r="N647" s="14"/>
    </row>
    <row r="648" spans="1:14" s="13" customFormat="1" ht="225">
      <c r="A648" s="12" t="s">
        <v>95</v>
      </c>
      <c r="B648" s="18" t="s">
        <v>420</v>
      </c>
      <c r="C648" s="31">
        <v>42095</v>
      </c>
      <c r="D648" s="17">
        <v>4.5</v>
      </c>
      <c r="E648" s="9" t="s">
        <v>37</v>
      </c>
      <c r="F648" s="20" t="s">
        <v>66</v>
      </c>
      <c r="G648" s="76">
        <v>33880500</v>
      </c>
      <c r="H648" s="74">
        <v>33880500</v>
      </c>
      <c r="I648" s="19" t="s">
        <v>905</v>
      </c>
      <c r="J648" s="19" t="s">
        <v>905</v>
      </c>
      <c r="K648" s="37" t="s">
        <v>283</v>
      </c>
      <c r="N648" s="14"/>
    </row>
    <row r="649" spans="1:14" s="13" customFormat="1" ht="318.75">
      <c r="A649" s="12">
        <v>80161500</v>
      </c>
      <c r="B649" s="18" t="s">
        <v>421</v>
      </c>
      <c r="C649" s="31">
        <v>42095</v>
      </c>
      <c r="D649" s="17">
        <v>8</v>
      </c>
      <c r="E649" s="9" t="s">
        <v>37</v>
      </c>
      <c r="F649" s="20" t="s">
        <v>66</v>
      </c>
      <c r="G649" s="76">
        <v>15272000</v>
      </c>
      <c r="H649" s="74">
        <v>15272000</v>
      </c>
      <c r="I649" s="19" t="s">
        <v>905</v>
      </c>
      <c r="J649" s="19" t="s">
        <v>905</v>
      </c>
      <c r="K649" s="37" t="s">
        <v>283</v>
      </c>
      <c r="N649" s="14"/>
    </row>
    <row r="650" spans="1:14" s="13" customFormat="1" ht="375">
      <c r="A650" s="12">
        <v>80161500</v>
      </c>
      <c r="B650" s="18" t="s">
        <v>422</v>
      </c>
      <c r="C650" s="31">
        <v>42095</v>
      </c>
      <c r="D650" s="17">
        <v>11</v>
      </c>
      <c r="E650" s="9" t="s">
        <v>37</v>
      </c>
      <c r="F650" s="20" t="s">
        <v>66</v>
      </c>
      <c r="G650" s="76">
        <v>20999000</v>
      </c>
      <c r="H650" s="74">
        <v>20999000</v>
      </c>
      <c r="I650" s="19" t="s">
        <v>905</v>
      </c>
      <c r="J650" s="19" t="s">
        <v>905</v>
      </c>
      <c r="K650" s="37" t="s">
        <v>283</v>
      </c>
      <c r="N650" s="14"/>
    </row>
    <row r="651" spans="1:14" s="13" customFormat="1" ht="318.75">
      <c r="A651" s="12">
        <v>80161500</v>
      </c>
      <c r="B651" s="18" t="s">
        <v>423</v>
      </c>
      <c r="C651" s="31">
        <v>42095</v>
      </c>
      <c r="D651" s="17">
        <v>10</v>
      </c>
      <c r="E651" s="9" t="s">
        <v>37</v>
      </c>
      <c r="F651" s="20" t="s">
        <v>66</v>
      </c>
      <c r="G651" s="76">
        <v>19090000</v>
      </c>
      <c r="H651" s="74">
        <v>19090000</v>
      </c>
      <c r="I651" s="19" t="s">
        <v>905</v>
      </c>
      <c r="J651" s="19" t="s">
        <v>905</v>
      </c>
      <c r="K651" s="37" t="s">
        <v>283</v>
      </c>
      <c r="N651" s="14"/>
    </row>
    <row r="652" spans="1:14" s="13" customFormat="1" ht="375">
      <c r="A652" s="12">
        <v>80161500</v>
      </c>
      <c r="B652" s="18" t="s">
        <v>422</v>
      </c>
      <c r="C652" s="31">
        <v>42095</v>
      </c>
      <c r="D652" s="17">
        <v>11</v>
      </c>
      <c r="E652" s="9" t="s">
        <v>37</v>
      </c>
      <c r="F652" s="20" t="s">
        <v>66</v>
      </c>
      <c r="G652" s="76">
        <v>20999000</v>
      </c>
      <c r="H652" s="74">
        <v>20999000</v>
      </c>
      <c r="I652" s="19" t="s">
        <v>905</v>
      </c>
      <c r="J652" s="19" t="s">
        <v>905</v>
      </c>
      <c r="K652" s="37" t="s">
        <v>283</v>
      </c>
      <c r="N652" s="14"/>
    </row>
    <row r="653" spans="1:14" s="13" customFormat="1" ht="375">
      <c r="A653" s="12">
        <v>80161500</v>
      </c>
      <c r="B653" s="18" t="s">
        <v>422</v>
      </c>
      <c r="C653" s="31">
        <v>42095</v>
      </c>
      <c r="D653" s="17">
        <v>11</v>
      </c>
      <c r="E653" s="9" t="s">
        <v>37</v>
      </c>
      <c r="F653" s="20" t="s">
        <v>66</v>
      </c>
      <c r="G653" s="76">
        <v>20999000</v>
      </c>
      <c r="H653" s="74">
        <v>20999000</v>
      </c>
      <c r="I653" s="19" t="s">
        <v>905</v>
      </c>
      <c r="J653" s="19" t="s">
        <v>905</v>
      </c>
      <c r="K653" s="37" t="s">
        <v>283</v>
      </c>
      <c r="N653" s="14"/>
    </row>
    <row r="654" spans="1:14" s="13" customFormat="1" ht="375">
      <c r="A654" s="12">
        <v>80161500</v>
      </c>
      <c r="B654" s="18" t="s">
        <v>422</v>
      </c>
      <c r="C654" s="31">
        <v>42095</v>
      </c>
      <c r="D654" s="17">
        <v>11</v>
      </c>
      <c r="E654" s="9" t="s">
        <v>37</v>
      </c>
      <c r="F654" s="20" t="s">
        <v>66</v>
      </c>
      <c r="G654" s="76">
        <v>20999000</v>
      </c>
      <c r="H654" s="74">
        <v>20999000</v>
      </c>
      <c r="I654" s="19" t="s">
        <v>905</v>
      </c>
      <c r="J654" s="19" t="s">
        <v>905</v>
      </c>
      <c r="K654" s="37" t="s">
        <v>283</v>
      </c>
      <c r="N654" s="14"/>
    </row>
    <row r="655" spans="1:14" s="13" customFormat="1" ht="356.25">
      <c r="A655" s="12" t="s">
        <v>255</v>
      </c>
      <c r="B655" s="18" t="s">
        <v>424</v>
      </c>
      <c r="C655" s="31">
        <v>42095</v>
      </c>
      <c r="D655" s="17">
        <v>12</v>
      </c>
      <c r="E655" s="9" t="s">
        <v>37</v>
      </c>
      <c r="F655" s="20" t="s">
        <v>66</v>
      </c>
      <c r="G655" s="76">
        <v>66480000</v>
      </c>
      <c r="H655" s="74">
        <v>66480000</v>
      </c>
      <c r="I655" s="19" t="s">
        <v>905</v>
      </c>
      <c r="J655" s="19" t="s">
        <v>905</v>
      </c>
      <c r="K655" s="37" t="s">
        <v>283</v>
      </c>
      <c r="N655" s="14"/>
    </row>
    <row r="656" spans="1:14" s="13" customFormat="1" ht="356.25">
      <c r="A656" s="12" t="s">
        <v>255</v>
      </c>
      <c r="B656" s="18" t="s">
        <v>424</v>
      </c>
      <c r="C656" s="31">
        <v>42095</v>
      </c>
      <c r="D656" s="17">
        <v>12</v>
      </c>
      <c r="E656" s="9" t="s">
        <v>37</v>
      </c>
      <c r="F656" s="20" t="s">
        <v>66</v>
      </c>
      <c r="G656" s="76">
        <v>66480000</v>
      </c>
      <c r="H656" s="74">
        <v>66480000</v>
      </c>
      <c r="I656" s="19" t="s">
        <v>905</v>
      </c>
      <c r="J656" s="19" t="s">
        <v>905</v>
      </c>
      <c r="K656" s="37" t="s">
        <v>283</v>
      </c>
      <c r="N656" s="14"/>
    </row>
    <row r="657" spans="1:14" s="13" customFormat="1" ht="187.5">
      <c r="A657" s="12" t="s">
        <v>255</v>
      </c>
      <c r="B657" s="18" t="s">
        <v>425</v>
      </c>
      <c r="C657" s="31">
        <v>42095</v>
      </c>
      <c r="D657" s="17">
        <v>4.5</v>
      </c>
      <c r="E657" s="9" t="s">
        <v>37</v>
      </c>
      <c r="F657" s="20" t="s">
        <v>66</v>
      </c>
      <c r="G657" s="76">
        <v>14323500</v>
      </c>
      <c r="H657" s="74">
        <v>14323500</v>
      </c>
      <c r="I657" s="19" t="s">
        <v>905</v>
      </c>
      <c r="J657" s="19" t="s">
        <v>905</v>
      </c>
      <c r="K657" s="37" t="s">
        <v>283</v>
      </c>
      <c r="N657" s="14"/>
    </row>
    <row r="658" spans="1:14" s="13" customFormat="1" ht="356.25">
      <c r="A658" s="12" t="s">
        <v>255</v>
      </c>
      <c r="B658" s="18" t="s">
        <v>426</v>
      </c>
      <c r="C658" s="31">
        <v>42095</v>
      </c>
      <c r="D658" s="17">
        <v>11</v>
      </c>
      <c r="E658" s="9" t="s">
        <v>37</v>
      </c>
      <c r="F658" s="20" t="s">
        <v>66</v>
      </c>
      <c r="G658" s="76">
        <v>60940000</v>
      </c>
      <c r="H658" s="74">
        <v>60940000</v>
      </c>
      <c r="I658" s="19" t="s">
        <v>905</v>
      </c>
      <c r="J658" s="19" t="s">
        <v>905</v>
      </c>
      <c r="K658" s="37" t="s">
        <v>283</v>
      </c>
      <c r="N658" s="14"/>
    </row>
    <row r="659" spans="1:14" s="13" customFormat="1" ht="318.75">
      <c r="A659" s="12">
        <v>80161500</v>
      </c>
      <c r="B659" s="18" t="s">
        <v>423</v>
      </c>
      <c r="C659" s="31">
        <v>42095</v>
      </c>
      <c r="D659" s="17">
        <v>9</v>
      </c>
      <c r="E659" s="9" t="s">
        <v>37</v>
      </c>
      <c r="F659" s="20" t="s">
        <v>66</v>
      </c>
      <c r="G659" s="76">
        <v>17181000</v>
      </c>
      <c r="H659" s="74">
        <v>17181000</v>
      </c>
      <c r="I659" s="19" t="s">
        <v>905</v>
      </c>
      <c r="J659" s="19" t="s">
        <v>905</v>
      </c>
      <c r="K659" s="37" t="s">
        <v>283</v>
      </c>
      <c r="N659" s="14"/>
    </row>
    <row r="660" spans="1:14" s="13" customFormat="1" ht="375">
      <c r="A660" s="12">
        <v>80161500</v>
      </c>
      <c r="B660" s="18" t="s">
        <v>422</v>
      </c>
      <c r="C660" s="31">
        <v>42095</v>
      </c>
      <c r="D660" s="17">
        <v>9</v>
      </c>
      <c r="E660" s="9" t="s">
        <v>37</v>
      </c>
      <c r="F660" s="20" t="s">
        <v>66</v>
      </c>
      <c r="G660" s="76">
        <v>17181000</v>
      </c>
      <c r="H660" s="74">
        <v>17181000</v>
      </c>
      <c r="I660" s="19" t="s">
        <v>905</v>
      </c>
      <c r="J660" s="19" t="s">
        <v>905</v>
      </c>
      <c r="K660" s="37" t="s">
        <v>283</v>
      </c>
      <c r="N660" s="14"/>
    </row>
    <row r="661" spans="1:14" s="13" customFormat="1" ht="318.75">
      <c r="A661" s="12">
        <v>80161500</v>
      </c>
      <c r="B661" s="18" t="s">
        <v>427</v>
      </c>
      <c r="C661" s="31">
        <v>42095</v>
      </c>
      <c r="D661" s="17">
        <v>11</v>
      </c>
      <c r="E661" s="9" t="s">
        <v>37</v>
      </c>
      <c r="F661" s="20" t="s">
        <v>66</v>
      </c>
      <c r="G661" s="76">
        <v>19140000</v>
      </c>
      <c r="H661" s="74">
        <v>19140000</v>
      </c>
      <c r="I661" s="19" t="s">
        <v>905</v>
      </c>
      <c r="J661" s="19" t="s">
        <v>905</v>
      </c>
      <c r="K661" s="37" t="s">
        <v>283</v>
      </c>
      <c r="N661" s="14"/>
    </row>
    <row r="662" spans="1:14" s="13" customFormat="1" ht="300">
      <c r="A662" s="12" t="s">
        <v>255</v>
      </c>
      <c r="B662" s="18" t="s">
        <v>428</v>
      </c>
      <c r="C662" s="31">
        <v>42095</v>
      </c>
      <c r="D662" s="17">
        <v>11</v>
      </c>
      <c r="E662" s="9" t="s">
        <v>37</v>
      </c>
      <c r="F662" s="20" t="s">
        <v>66</v>
      </c>
      <c r="G662" s="76">
        <v>51194000</v>
      </c>
      <c r="H662" s="74">
        <v>51194000</v>
      </c>
      <c r="I662" s="19" t="s">
        <v>905</v>
      </c>
      <c r="J662" s="19" t="s">
        <v>905</v>
      </c>
      <c r="K662" s="37" t="s">
        <v>283</v>
      </c>
      <c r="N662" s="14"/>
    </row>
    <row r="663" spans="1:14" s="13" customFormat="1" ht="356.25">
      <c r="A663" s="12">
        <v>80161500</v>
      </c>
      <c r="B663" s="18" t="s">
        <v>429</v>
      </c>
      <c r="C663" s="31">
        <v>42095</v>
      </c>
      <c r="D663" s="17">
        <v>11</v>
      </c>
      <c r="E663" s="9" t="s">
        <v>37</v>
      </c>
      <c r="F663" s="20" t="s">
        <v>66</v>
      </c>
      <c r="G663" s="76">
        <v>19140000</v>
      </c>
      <c r="H663" s="74">
        <v>19140000</v>
      </c>
      <c r="I663" s="19" t="s">
        <v>905</v>
      </c>
      <c r="J663" s="19" t="s">
        <v>905</v>
      </c>
      <c r="K663" s="37" t="s">
        <v>283</v>
      </c>
      <c r="N663" s="14"/>
    </row>
    <row r="664" spans="1:14" s="13" customFormat="1" ht="356.25">
      <c r="A664" s="12" t="s">
        <v>255</v>
      </c>
      <c r="B664" s="18" t="s">
        <v>426</v>
      </c>
      <c r="C664" s="31">
        <v>42095</v>
      </c>
      <c r="D664" s="17">
        <v>10</v>
      </c>
      <c r="E664" s="9" t="s">
        <v>37</v>
      </c>
      <c r="F664" s="20" t="s">
        <v>66</v>
      </c>
      <c r="G664" s="76">
        <v>55400000</v>
      </c>
      <c r="H664" s="74">
        <v>55400000</v>
      </c>
      <c r="I664" s="19" t="s">
        <v>905</v>
      </c>
      <c r="J664" s="19" t="s">
        <v>905</v>
      </c>
      <c r="K664" s="37" t="s">
        <v>283</v>
      </c>
      <c r="N664" s="14"/>
    </row>
    <row r="665" spans="1:14" s="13" customFormat="1" ht="225">
      <c r="A665" s="12">
        <v>80161500</v>
      </c>
      <c r="B665" s="18" t="s">
        <v>430</v>
      </c>
      <c r="C665" s="31">
        <v>42095</v>
      </c>
      <c r="D665" s="17">
        <v>11</v>
      </c>
      <c r="E665" s="9" t="s">
        <v>37</v>
      </c>
      <c r="F665" s="20" t="s">
        <v>66</v>
      </c>
      <c r="G665" s="76">
        <v>19140000</v>
      </c>
      <c r="H665" s="74">
        <v>19140000</v>
      </c>
      <c r="I665" s="19" t="s">
        <v>905</v>
      </c>
      <c r="J665" s="19" t="s">
        <v>905</v>
      </c>
      <c r="K665" s="37" t="s">
        <v>283</v>
      </c>
      <c r="N665" s="14"/>
    </row>
    <row r="666" spans="1:14" s="13" customFormat="1" ht="393.75">
      <c r="A666" s="12">
        <v>80161500</v>
      </c>
      <c r="B666" s="18" t="s">
        <v>431</v>
      </c>
      <c r="C666" s="31">
        <v>42095</v>
      </c>
      <c r="D666" s="17">
        <v>11</v>
      </c>
      <c r="E666" s="9" t="s">
        <v>37</v>
      </c>
      <c r="F666" s="20" t="s">
        <v>66</v>
      </c>
      <c r="G666" s="76">
        <v>20999000</v>
      </c>
      <c r="H666" s="74">
        <v>20999000</v>
      </c>
      <c r="I666" s="19" t="s">
        <v>905</v>
      </c>
      <c r="J666" s="19" t="s">
        <v>905</v>
      </c>
      <c r="K666" s="37" t="s">
        <v>283</v>
      </c>
      <c r="N666" s="14"/>
    </row>
    <row r="667" spans="1:14" s="13" customFormat="1" ht="375">
      <c r="A667" s="12">
        <v>80161500</v>
      </c>
      <c r="B667" s="18" t="s">
        <v>422</v>
      </c>
      <c r="C667" s="31">
        <v>42095</v>
      </c>
      <c r="D667" s="17">
        <v>11</v>
      </c>
      <c r="E667" s="9" t="s">
        <v>37</v>
      </c>
      <c r="F667" s="20" t="s">
        <v>66</v>
      </c>
      <c r="G667" s="76">
        <v>20999000</v>
      </c>
      <c r="H667" s="74">
        <v>20999000</v>
      </c>
      <c r="I667" s="19" t="s">
        <v>905</v>
      </c>
      <c r="J667" s="19" t="s">
        <v>905</v>
      </c>
      <c r="K667" s="37" t="s">
        <v>283</v>
      </c>
      <c r="N667" s="14"/>
    </row>
    <row r="668" spans="1:14" s="13" customFormat="1" ht="243.75">
      <c r="A668" s="12" t="s">
        <v>255</v>
      </c>
      <c r="B668" s="18" t="s">
        <v>432</v>
      </c>
      <c r="C668" s="31">
        <v>42095</v>
      </c>
      <c r="D668" s="17">
        <v>11</v>
      </c>
      <c r="E668" s="9" t="s">
        <v>37</v>
      </c>
      <c r="F668" s="20" t="s">
        <v>66</v>
      </c>
      <c r="G668" s="76">
        <v>28743000</v>
      </c>
      <c r="H668" s="74">
        <v>28743000</v>
      </c>
      <c r="I668" s="19" t="s">
        <v>905</v>
      </c>
      <c r="J668" s="19" t="s">
        <v>905</v>
      </c>
      <c r="K668" s="37" t="s">
        <v>283</v>
      </c>
      <c r="N668" s="14"/>
    </row>
    <row r="669" spans="1:14" s="13" customFormat="1" ht="318.75">
      <c r="A669" s="12" t="s">
        <v>255</v>
      </c>
      <c r="B669" s="18" t="s">
        <v>433</v>
      </c>
      <c r="C669" s="31">
        <v>42095</v>
      </c>
      <c r="D669" s="17">
        <v>4.5</v>
      </c>
      <c r="E669" s="9" t="s">
        <v>37</v>
      </c>
      <c r="F669" s="20" t="s">
        <v>66</v>
      </c>
      <c r="G669" s="76">
        <v>33880500</v>
      </c>
      <c r="H669" s="74">
        <v>33880500</v>
      </c>
      <c r="I669" s="19" t="s">
        <v>905</v>
      </c>
      <c r="J669" s="19" t="s">
        <v>905</v>
      </c>
      <c r="K669" s="37" t="s">
        <v>283</v>
      </c>
      <c r="N669" s="14"/>
    </row>
    <row r="670" spans="1:14" s="13" customFormat="1" ht="262.5">
      <c r="A670" s="12" t="s">
        <v>255</v>
      </c>
      <c r="B670" s="18" t="s">
        <v>434</v>
      </c>
      <c r="C670" s="31">
        <v>42095</v>
      </c>
      <c r="D670" s="17">
        <v>10</v>
      </c>
      <c r="E670" s="9" t="s">
        <v>37</v>
      </c>
      <c r="F670" s="20" t="s">
        <v>66</v>
      </c>
      <c r="G670" s="76">
        <v>55400000</v>
      </c>
      <c r="H670" s="74">
        <v>55400000</v>
      </c>
      <c r="I670" s="19" t="s">
        <v>905</v>
      </c>
      <c r="J670" s="19" t="s">
        <v>905</v>
      </c>
      <c r="K670" s="37" t="s">
        <v>283</v>
      </c>
      <c r="N670" s="14"/>
    </row>
    <row r="671" spans="1:14" s="13" customFormat="1" ht="225">
      <c r="A671" s="12">
        <v>80161500</v>
      </c>
      <c r="B671" s="18" t="s">
        <v>435</v>
      </c>
      <c r="C671" s="31">
        <v>42095</v>
      </c>
      <c r="D671" s="17">
        <v>10</v>
      </c>
      <c r="E671" s="9" t="s">
        <v>37</v>
      </c>
      <c r="F671" s="20" t="s">
        <v>66</v>
      </c>
      <c r="G671" s="76">
        <v>17400000</v>
      </c>
      <c r="H671" s="74">
        <v>17400000</v>
      </c>
      <c r="I671" s="19" t="s">
        <v>905</v>
      </c>
      <c r="J671" s="19" t="s">
        <v>905</v>
      </c>
      <c r="K671" s="37" t="s">
        <v>283</v>
      </c>
      <c r="N671" s="14"/>
    </row>
    <row r="672" spans="1:14" s="13" customFormat="1" ht="262.5">
      <c r="A672" s="12" t="s">
        <v>255</v>
      </c>
      <c r="B672" s="18" t="s">
        <v>436</v>
      </c>
      <c r="C672" s="31">
        <v>42095</v>
      </c>
      <c r="D672" s="17">
        <v>12</v>
      </c>
      <c r="E672" s="9" t="s">
        <v>37</v>
      </c>
      <c r="F672" s="20" t="s">
        <v>66</v>
      </c>
      <c r="G672" s="76">
        <v>66480000</v>
      </c>
      <c r="H672" s="74">
        <v>66480000</v>
      </c>
      <c r="I672" s="19" t="s">
        <v>905</v>
      </c>
      <c r="J672" s="19" t="s">
        <v>905</v>
      </c>
      <c r="K672" s="37" t="s">
        <v>283</v>
      </c>
      <c r="N672" s="14"/>
    </row>
    <row r="673" spans="1:14" s="13" customFormat="1" ht="168.75">
      <c r="A673" s="12">
        <v>80161500</v>
      </c>
      <c r="B673" s="18" t="s">
        <v>437</v>
      </c>
      <c r="C673" s="31">
        <v>42095</v>
      </c>
      <c r="D673" s="17">
        <v>11</v>
      </c>
      <c r="E673" s="9" t="s">
        <v>37</v>
      </c>
      <c r="F673" s="20" t="s">
        <v>66</v>
      </c>
      <c r="G673" s="76">
        <v>20999000</v>
      </c>
      <c r="H673" s="74">
        <v>20999000</v>
      </c>
      <c r="I673" s="19" t="s">
        <v>905</v>
      </c>
      <c r="J673" s="19" t="s">
        <v>905</v>
      </c>
      <c r="K673" s="37" t="s">
        <v>283</v>
      </c>
      <c r="N673" s="14"/>
    </row>
    <row r="674" spans="1:14" s="13" customFormat="1" ht="337.5">
      <c r="A674" s="12" t="s">
        <v>255</v>
      </c>
      <c r="B674" s="18" t="s">
        <v>438</v>
      </c>
      <c r="C674" s="31">
        <v>42095</v>
      </c>
      <c r="D674" s="17">
        <v>4.5</v>
      </c>
      <c r="E674" s="9" t="s">
        <v>37</v>
      </c>
      <c r="F674" s="20" t="s">
        <v>66</v>
      </c>
      <c r="G674" s="76">
        <v>11758500</v>
      </c>
      <c r="H674" s="74">
        <v>11758500</v>
      </c>
      <c r="I674" s="19" t="s">
        <v>905</v>
      </c>
      <c r="J674" s="19" t="s">
        <v>905</v>
      </c>
      <c r="K674" s="37" t="s">
        <v>283</v>
      </c>
      <c r="N674" s="14"/>
    </row>
    <row r="675" spans="1:14" s="13" customFormat="1" ht="225">
      <c r="A675" s="12">
        <v>80161500</v>
      </c>
      <c r="B675" s="18" t="s">
        <v>439</v>
      </c>
      <c r="C675" s="31">
        <v>42095</v>
      </c>
      <c r="D675" s="17">
        <v>8</v>
      </c>
      <c r="E675" s="9" t="s">
        <v>37</v>
      </c>
      <c r="F675" s="20" t="s">
        <v>66</v>
      </c>
      <c r="G675" s="76">
        <v>15272000</v>
      </c>
      <c r="H675" s="74">
        <v>15272000</v>
      </c>
      <c r="I675" s="19" t="s">
        <v>905</v>
      </c>
      <c r="J675" s="19" t="s">
        <v>905</v>
      </c>
      <c r="K675" s="37" t="s">
        <v>283</v>
      </c>
      <c r="N675" s="14"/>
    </row>
    <row r="676" spans="1:14" s="13" customFormat="1" ht="225">
      <c r="A676" s="12">
        <v>80161500</v>
      </c>
      <c r="B676" s="18" t="s">
        <v>440</v>
      </c>
      <c r="C676" s="31">
        <v>42095</v>
      </c>
      <c r="D676" s="17">
        <v>11</v>
      </c>
      <c r="E676" s="9" t="s">
        <v>37</v>
      </c>
      <c r="F676" s="20" t="s">
        <v>66</v>
      </c>
      <c r="G676" s="76">
        <v>20999000</v>
      </c>
      <c r="H676" s="74">
        <v>20999000</v>
      </c>
      <c r="I676" s="19" t="s">
        <v>905</v>
      </c>
      <c r="J676" s="19" t="s">
        <v>905</v>
      </c>
      <c r="K676" s="37" t="s">
        <v>283</v>
      </c>
      <c r="N676" s="14"/>
    </row>
    <row r="677" spans="1:14" s="13" customFormat="1" ht="225">
      <c r="A677" s="12">
        <v>80161500</v>
      </c>
      <c r="B677" s="18" t="s">
        <v>441</v>
      </c>
      <c r="C677" s="31">
        <v>42095</v>
      </c>
      <c r="D677" s="17">
        <v>11</v>
      </c>
      <c r="E677" s="9" t="s">
        <v>37</v>
      </c>
      <c r="F677" s="20" t="s">
        <v>66</v>
      </c>
      <c r="G677" s="76">
        <v>20999000</v>
      </c>
      <c r="H677" s="74">
        <v>20999000</v>
      </c>
      <c r="I677" s="19" t="s">
        <v>905</v>
      </c>
      <c r="J677" s="19" t="s">
        <v>905</v>
      </c>
      <c r="K677" s="37" t="s">
        <v>283</v>
      </c>
      <c r="N677" s="14"/>
    </row>
    <row r="678" spans="1:14" s="13" customFormat="1" ht="243.75">
      <c r="A678" s="12" t="s">
        <v>255</v>
      </c>
      <c r="B678" s="18" t="s">
        <v>442</v>
      </c>
      <c r="C678" s="31">
        <v>42095</v>
      </c>
      <c r="D678" s="17">
        <v>11</v>
      </c>
      <c r="E678" s="9" t="s">
        <v>37</v>
      </c>
      <c r="F678" s="20" t="s">
        <v>66</v>
      </c>
      <c r="G678" s="76">
        <v>39567000</v>
      </c>
      <c r="H678" s="74">
        <v>39567000</v>
      </c>
      <c r="I678" s="19" t="s">
        <v>905</v>
      </c>
      <c r="J678" s="19" t="s">
        <v>905</v>
      </c>
      <c r="K678" s="37" t="s">
        <v>283</v>
      </c>
      <c r="N678" s="14"/>
    </row>
    <row r="679" spans="1:14" s="13" customFormat="1" ht="225">
      <c r="A679" s="12">
        <v>80161500</v>
      </c>
      <c r="B679" s="18" t="s">
        <v>441</v>
      </c>
      <c r="C679" s="31">
        <v>42095</v>
      </c>
      <c r="D679" s="17">
        <v>11</v>
      </c>
      <c r="E679" s="9" t="s">
        <v>37</v>
      </c>
      <c r="F679" s="20" t="s">
        <v>66</v>
      </c>
      <c r="G679" s="76">
        <v>20999000</v>
      </c>
      <c r="H679" s="74">
        <v>20999000</v>
      </c>
      <c r="I679" s="19" t="s">
        <v>905</v>
      </c>
      <c r="J679" s="19" t="s">
        <v>905</v>
      </c>
      <c r="K679" s="37" t="s">
        <v>283</v>
      </c>
      <c r="N679" s="14"/>
    </row>
    <row r="680" spans="1:14" s="13" customFormat="1" ht="225">
      <c r="A680" s="12">
        <v>80161500</v>
      </c>
      <c r="B680" s="18" t="s">
        <v>443</v>
      </c>
      <c r="C680" s="31">
        <v>42095</v>
      </c>
      <c r="D680" s="17">
        <v>11</v>
      </c>
      <c r="E680" s="9" t="s">
        <v>37</v>
      </c>
      <c r="F680" s="20" t="s">
        <v>66</v>
      </c>
      <c r="G680" s="76">
        <v>20999000</v>
      </c>
      <c r="H680" s="74">
        <v>20999000</v>
      </c>
      <c r="I680" s="19" t="s">
        <v>905</v>
      </c>
      <c r="J680" s="19" t="s">
        <v>905</v>
      </c>
      <c r="K680" s="37" t="s">
        <v>283</v>
      </c>
      <c r="N680" s="14"/>
    </row>
    <row r="681" spans="1:14" s="13" customFormat="1" ht="225">
      <c r="A681" s="12">
        <v>80161500</v>
      </c>
      <c r="B681" s="18" t="s">
        <v>444</v>
      </c>
      <c r="C681" s="31">
        <v>42095</v>
      </c>
      <c r="D681" s="17">
        <v>11</v>
      </c>
      <c r="E681" s="9" t="s">
        <v>37</v>
      </c>
      <c r="F681" s="20" t="s">
        <v>66</v>
      </c>
      <c r="G681" s="76">
        <v>20999000</v>
      </c>
      <c r="H681" s="74">
        <v>20999000</v>
      </c>
      <c r="I681" s="19" t="s">
        <v>905</v>
      </c>
      <c r="J681" s="19" t="s">
        <v>905</v>
      </c>
      <c r="K681" s="37" t="s">
        <v>283</v>
      </c>
      <c r="N681" s="14"/>
    </row>
    <row r="682" spans="1:14" s="13" customFormat="1" ht="318.75">
      <c r="A682" s="12">
        <v>80161500</v>
      </c>
      <c r="B682" s="18" t="s">
        <v>423</v>
      </c>
      <c r="C682" s="31">
        <v>42095</v>
      </c>
      <c r="D682" s="17">
        <v>10</v>
      </c>
      <c r="E682" s="9" t="s">
        <v>37</v>
      </c>
      <c r="F682" s="20" t="s">
        <v>66</v>
      </c>
      <c r="G682" s="76">
        <v>19090000</v>
      </c>
      <c r="H682" s="74">
        <v>19090000</v>
      </c>
      <c r="I682" s="19" t="s">
        <v>905</v>
      </c>
      <c r="J682" s="19" t="s">
        <v>905</v>
      </c>
      <c r="K682" s="37" t="s">
        <v>283</v>
      </c>
      <c r="N682" s="14"/>
    </row>
    <row r="683" spans="1:14" s="13" customFormat="1" ht="206.25">
      <c r="A683" s="12" t="s">
        <v>255</v>
      </c>
      <c r="B683" s="18" t="s">
        <v>445</v>
      </c>
      <c r="C683" s="31">
        <v>42095</v>
      </c>
      <c r="D683" s="17">
        <v>11</v>
      </c>
      <c r="E683" s="9" t="s">
        <v>37</v>
      </c>
      <c r="F683" s="20" t="s">
        <v>66</v>
      </c>
      <c r="G683" s="76">
        <v>60940000</v>
      </c>
      <c r="H683" s="74">
        <v>60940000</v>
      </c>
      <c r="I683" s="19" t="s">
        <v>905</v>
      </c>
      <c r="J683" s="19" t="s">
        <v>905</v>
      </c>
      <c r="K683" s="37" t="s">
        <v>283</v>
      </c>
      <c r="N683" s="14"/>
    </row>
    <row r="684" spans="1:14" s="13" customFormat="1" ht="187.5">
      <c r="A684" s="12" t="s">
        <v>255</v>
      </c>
      <c r="B684" s="18" t="s">
        <v>446</v>
      </c>
      <c r="C684" s="31">
        <v>42095</v>
      </c>
      <c r="D684" s="17">
        <v>4.5</v>
      </c>
      <c r="E684" s="9" t="s">
        <v>37</v>
      </c>
      <c r="F684" s="20" t="s">
        <v>66</v>
      </c>
      <c r="G684" s="76">
        <v>14323500</v>
      </c>
      <c r="H684" s="74">
        <v>14323500</v>
      </c>
      <c r="I684" s="19" t="s">
        <v>905</v>
      </c>
      <c r="J684" s="19" t="s">
        <v>905</v>
      </c>
      <c r="K684" s="37" t="s">
        <v>283</v>
      </c>
      <c r="N684" s="14"/>
    </row>
    <row r="685" spans="1:14" s="13" customFormat="1" ht="206.25">
      <c r="A685" s="12" t="s">
        <v>255</v>
      </c>
      <c r="B685" s="18" t="s">
        <v>447</v>
      </c>
      <c r="C685" s="31">
        <v>42095</v>
      </c>
      <c r="D685" s="17">
        <v>4.5</v>
      </c>
      <c r="E685" s="9" t="s">
        <v>37</v>
      </c>
      <c r="F685" s="20" t="s">
        <v>66</v>
      </c>
      <c r="G685" s="76">
        <v>24930000</v>
      </c>
      <c r="H685" s="74">
        <v>24930000</v>
      </c>
      <c r="I685" s="19" t="s">
        <v>905</v>
      </c>
      <c r="J685" s="19" t="s">
        <v>905</v>
      </c>
      <c r="K685" s="37" t="s">
        <v>283</v>
      </c>
      <c r="N685" s="14"/>
    </row>
    <row r="686" spans="1:14" s="13" customFormat="1" ht="243.75">
      <c r="A686" s="12">
        <v>80161500</v>
      </c>
      <c r="B686" s="18" t="s">
        <v>448</v>
      </c>
      <c r="C686" s="31">
        <v>42095</v>
      </c>
      <c r="D686" s="17">
        <v>11</v>
      </c>
      <c r="E686" s="9" t="s">
        <v>37</v>
      </c>
      <c r="F686" s="20" t="s">
        <v>66</v>
      </c>
      <c r="G686" s="76">
        <v>20999000</v>
      </c>
      <c r="H686" s="74">
        <v>20999000</v>
      </c>
      <c r="I686" s="19" t="s">
        <v>905</v>
      </c>
      <c r="J686" s="19" t="s">
        <v>905</v>
      </c>
      <c r="K686" s="37" t="s">
        <v>283</v>
      </c>
      <c r="N686" s="14"/>
    </row>
    <row r="687" spans="1:14" s="13" customFormat="1" ht="168.75">
      <c r="A687" s="12" t="s">
        <v>255</v>
      </c>
      <c r="B687" s="18" t="s">
        <v>449</v>
      </c>
      <c r="C687" s="31">
        <v>42095</v>
      </c>
      <c r="D687" s="17">
        <v>12</v>
      </c>
      <c r="E687" s="9" t="s">
        <v>37</v>
      </c>
      <c r="F687" s="20" t="s">
        <v>66</v>
      </c>
      <c r="G687" s="76">
        <v>66480000</v>
      </c>
      <c r="H687" s="74">
        <v>66480000</v>
      </c>
      <c r="I687" s="19" t="s">
        <v>905</v>
      </c>
      <c r="J687" s="19" t="s">
        <v>905</v>
      </c>
      <c r="K687" s="37" t="s">
        <v>283</v>
      </c>
      <c r="N687" s="14"/>
    </row>
    <row r="688" spans="1:14" s="13" customFormat="1" ht="337.5">
      <c r="A688" s="12">
        <v>80161500</v>
      </c>
      <c r="B688" s="18" t="s">
        <v>450</v>
      </c>
      <c r="C688" s="31">
        <v>42095</v>
      </c>
      <c r="D688" s="17">
        <v>9</v>
      </c>
      <c r="E688" s="9" t="s">
        <v>37</v>
      </c>
      <c r="F688" s="20" t="s">
        <v>66</v>
      </c>
      <c r="G688" s="76">
        <v>17181000</v>
      </c>
      <c r="H688" s="74">
        <v>17181000</v>
      </c>
      <c r="I688" s="19" t="s">
        <v>905</v>
      </c>
      <c r="J688" s="19" t="s">
        <v>905</v>
      </c>
      <c r="K688" s="37" t="s">
        <v>283</v>
      </c>
      <c r="N688" s="14"/>
    </row>
    <row r="689" spans="1:14" s="13" customFormat="1" ht="409.5">
      <c r="A689" s="12" t="s">
        <v>255</v>
      </c>
      <c r="B689" s="18" t="s">
        <v>451</v>
      </c>
      <c r="C689" s="31">
        <v>42095</v>
      </c>
      <c r="D689" s="17">
        <v>11</v>
      </c>
      <c r="E689" s="9" t="s">
        <v>37</v>
      </c>
      <c r="F689" s="20" t="s">
        <v>66</v>
      </c>
      <c r="G689" s="76">
        <v>39567000</v>
      </c>
      <c r="H689" s="74">
        <v>39567000</v>
      </c>
      <c r="I689" s="19" t="s">
        <v>905</v>
      </c>
      <c r="J689" s="19" t="s">
        <v>905</v>
      </c>
      <c r="K689" s="37" t="s">
        <v>283</v>
      </c>
      <c r="N689" s="14"/>
    </row>
    <row r="690" spans="1:14" s="13" customFormat="1" ht="225">
      <c r="A690" s="12">
        <v>80161500</v>
      </c>
      <c r="B690" s="18" t="s">
        <v>440</v>
      </c>
      <c r="C690" s="31">
        <v>42095</v>
      </c>
      <c r="D690" s="17">
        <v>10</v>
      </c>
      <c r="E690" s="9" t="s">
        <v>37</v>
      </c>
      <c r="F690" s="20" t="s">
        <v>66</v>
      </c>
      <c r="G690" s="76">
        <v>19090000</v>
      </c>
      <c r="H690" s="74">
        <v>19090000</v>
      </c>
      <c r="I690" s="19" t="s">
        <v>905</v>
      </c>
      <c r="J690" s="19" t="s">
        <v>905</v>
      </c>
      <c r="K690" s="37" t="s">
        <v>283</v>
      </c>
      <c r="N690" s="14"/>
    </row>
    <row r="691" spans="1:14" s="13" customFormat="1" ht="262.5">
      <c r="A691" s="12" t="s">
        <v>255</v>
      </c>
      <c r="B691" s="18" t="s">
        <v>452</v>
      </c>
      <c r="C691" s="31">
        <v>42095</v>
      </c>
      <c r="D691" s="17">
        <v>11</v>
      </c>
      <c r="E691" s="9" t="s">
        <v>37</v>
      </c>
      <c r="F691" s="20" t="s">
        <v>66</v>
      </c>
      <c r="G691" s="76">
        <v>60940000</v>
      </c>
      <c r="H691" s="74">
        <v>60940000</v>
      </c>
      <c r="I691" s="19" t="s">
        <v>905</v>
      </c>
      <c r="J691" s="19" t="s">
        <v>905</v>
      </c>
      <c r="K691" s="37" t="s">
        <v>283</v>
      </c>
      <c r="N691" s="14"/>
    </row>
    <row r="692" spans="1:14" s="13" customFormat="1" ht="356.25">
      <c r="A692" s="12">
        <v>80161500</v>
      </c>
      <c r="B692" s="18" t="s">
        <v>453</v>
      </c>
      <c r="C692" s="31">
        <v>42095</v>
      </c>
      <c r="D692" s="17">
        <v>11</v>
      </c>
      <c r="E692" s="9" t="s">
        <v>37</v>
      </c>
      <c r="F692" s="20" t="s">
        <v>66</v>
      </c>
      <c r="G692" s="76">
        <v>19140000</v>
      </c>
      <c r="H692" s="74">
        <v>19140000</v>
      </c>
      <c r="I692" s="19" t="s">
        <v>905</v>
      </c>
      <c r="J692" s="19" t="s">
        <v>905</v>
      </c>
      <c r="K692" s="37" t="s">
        <v>283</v>
      </c>
      <c r="N692" s="14"/>
    </row>
    <row r="693" spans="1:14" s="13" customFormat="1" ht="300">
      <c r="A693" s="12" t="s">
        <v>255</v>
      </c>
      <c r="B693" s="18" t="s">
        <v>454</v>
      </c>
      <c r="C693" s="31">
        <v>42095</v>
      </c>
      <c r="D693" s="17">
        <v>11</v>
      </c>
      <c r="E693" s="9" t="s">
        <v>37</v>
      </c>
      <c r="F693" s="20" t="s">
        <v>66</v>
      </c>
      <c r="G693" s="76">
        <v>60940000</v>
      </c>
      <c r="H693" s="74">
        <v>60940000</v>
      </c>
      <c r="I693" s="19" t="s">
        <v>905</v>
      </c>
      <c r="J693" s="19" t="s">
        <v>905</v>
      </c>
      <c r="K693" s="37" t="s">
        <v>283</v>
      </c>
      <c r="N693" s="14"/>
    </row>
    <row r="694" spans="1:14" s="13" customFormat="1" ht="206.25">
      <c r="A694" s="12" t="s">
        <v>255</v>
      </c>
      <c r="B694" s="18" t="s">
        <v>455</v>
      </c>
      <c r="C694" s="31">
        <v>42095</v>
      </c>
      <c r="D694" s="17">
        <v>11</v>
      </c>
      <c r="E694" s="9" t="s">
        <v>37</v>
      </c>
      <c r="F694" s="20" t="s">
        <v>66</v>
      </c>
      <c r="G694" s="76">
        <v>28743000</v>
      </c>
      <c r="H694" s="74">
        <v>28743000</v>
      </c>
      <c r="I694" s="19" t="s">
        <v>905</v>
      </c>
      <c r="J694" s="19" t="s">
        <v>905</v>
      </c>
      <c r="K694" s="37" t="s">
        <v>283</v>
      </c>
      <c r="N694" s="14"/>
    </row>
    <row r="695" spans="1:14" s="13" customFormat="1" ht="375">
      <c r="A695" s="12">
        <v>80161500</v>
      </c>
      <c r="B695" s="18" t="s">
        <v>422</v>
      </c>
      <c r="C695" s="31">
        <v>42095</v>
      </c>
      <c r="D695" s="17">
        <v>11</v>
      </c>
      <c r="E695" s="9" t="s">
        <v>37</v>
      </c>
      <c r="F695" s="20" t="s">
        <v>66</v>
      </c>
      <c r="G695" s="76">
        <v>20999000</v>
      </c>
      <c r="H695" s="74">
        <v>20999000</v>
      </c>
      <c r="I695" s="19" t="s">
        <v>905</v>
      </c>
      <c r="J695" s="19" t="s">
        <v>905</v>
      </c>
      <c r="K695" s="37" t="s">
        <v>283</v>
      </c>
      <c r="N695" s="14"/>
    </row>
    <row r="696" spans="1:14" s="13" customFormat="1" ht="262.5">
      <c r="A696" s="12" t="s">
        <v>255</v>
      </c>
      <c r="B696" s="18" t="s">
        <v>456</v>
      </c>
      <c r="C696" s="31">
        <v>42095</v>
      </c>
      <c r="D696" s="17">
        <v>10</v>
      </c>
      <c r="E696" s="9" t="s">
        <v>37</v>
      </c>
      <c r="F696" s="20" t="s">
        <v>66</v>
      </c>
      <c r="G696" s="76">
        <v>46540000</v>
      </c>
      <c r="H696" s="74">
        <v>46540000</v>
      </c>
      <c r="I696" s="19" t="s">
        <v>905</v>
      </c>
      <c r="J696" s="19" t="s">
        <v>905</v>
      </c>
      <c r="K696" s="37" t="s">
        <v>283</v>
      </c>
      <c r="N696" s="14"/>
    </row>
    <row r="697" spans="1:14" s="13" customFormat="1" ht="243.75">
      <c r="A697" s="12" t="s">
        <v>255</v>
      </c>
      <c r="B697" s="18" t="s">
        <v>457</v>
      </c>
      <c r="C697" s="31">
        <v>42095</v>
      </c>
      <c r="D697" s="17">
        <v>11</v>
      </c>
      <c r="E697" s="9" t="s">
        <v>37</v>
      </c>
      <c r="F697" s="20" t="s">
        <v>66</v>
      </c>
      <c r="G697" s="76">
        <v>39567000</v>
      </c>
      <c r="H697" s="74">
        <v>39567000</v>
      </c>
      <c r="I697" s="19" t="s">
        <v>905</v>
      </c>
      <c r="J697" s="19" t="s">
        <v>905</v>
      </c>
      <c r="K697" s="37" t="s">
        <v>283</v>
      </c>
      <c r="N697" s="14"/>
    </row>
    <row r="698" spans="1:14" s="13" customFormat="1" ht="356.25">
      <c r="A698" s="12" t="s">
        <v>255</v>
      </c>
      <c r="B698" s="18" t="s">
        <v>426</v>
      </c>
      <c r="C698" s="31">
        <v>42095</v>
      </c>
      <c r="D698" s="17">
        <v>11</v>
      </c>
      <c r="E698" s="9" t="s">
        <v>37</v>
      </c>
      <c r="F698" s="20" t="s">
        <v>66</v>
      </c>
      <c r="G698" s="76">
        <v>60940000</v>
      </c>
      <c r="H698" s="74">
        <v>60940000</v>
      </c>
      <c r="I698" s="19" t="s">
        <v>905</v>
      </c>
      <c r="J698" s="19" t="s">
        <v>905</v>
      </c>
      <c r="K698" s="37" t="s">
        <v>283</v>
      </c>
      <c r="N698" s="14"/>
    </row>
    <row r="699" spans="1:14" s="13" customFormat="1" ht="187.5">
      <c r="A699" s="12">
        <v>80161500</v>
      </c>
      <c r="B699" s="18" t="s">
        <v>458</v>
      </c>
      <c r="C699" s="31">
        <v>42095</v>
      </c>
      <c r="D699" s="17">
        <v>11</v>
      </c>
      <c r="E699" s="9" t="s">
        <v>37</v>
      </c>
      <c r="F699" s="20" t="s">
        <v>66</v>
      </c>
      <c r="G699" s="76">
        <v>20999000</v>
      </c>
      <c r="H699" s="74">
        <v>20999000</v>
      </c>
      <c r="I699" s="19" t="s">
        <v>905</v>
      </c>
      <c r="J699" s="19" t="s">
        <v>905</v>
      </c>
      <c r="K699" s="37" t="s">
        <v>283</v>
      </c>
      <c r="N699" s="14"/>
    </row>
    <row r="700" spans="1:14" s="13" customFormat="1" ht="243.75">
      <c r="A700" s="12" t="s">
        <v>255</v>
      </c>
      <c r="B700" s="18" t="s">
        <v>459</v>
      </c>
      <c r="C700" s="31">
        <v>42095</v>
      </c>
      <c r="D700" s="17">
        <v>10</v>
      </c>
      <c r="E700" s="9" t="s">
        <v>37</v>
      </c>
      <c r="F700" s="20" t="s">
        <v>66</v>
      </c>
      <c r="G700" s="76">
        <v>35970000</v>
      </c>
      <c r="H700" s="74">
        <v>35970000</v>
      </c>
      <c r="I700" s="19" t="s">
        <v>905</v>
      </c>
      <c r="J700" s="19" t="s">
        <v>905</v>
      </c>
      <c r="K700" s="37" t="s">
        <v>283</v>
      </c>
      <c r="N700" s="14"/>
    </row>
    <row r="701" spans="1:14" s="13" customFormat="1" ht="300">
      <c r="A701" s="12" t="s">
        <v>255</v>
      </c>
      <c r="B701" s="18" t="s">
        <v>460</v>
      </c>
      <c r="C701" s="31">
        <v>42095</v>
      </c>
      <c r="D701" s="17">
        <v>11</v>
      </c>
      <c r="E701" s="9" t="s">
        <v>37</v>
      </c>
      <c r="F701" s="20" t="s">
        <v>66</v>
      </c>
      <c r="G701" s="76">
        <v>51194000</v>
      </c>
      <c r="H701" s="74">
        <v>51194000</v>
      </c>
      <c r="I701" s="19" t="s">
        <v>905</v>
      </c>
      <c r="J701" s="19" t="s">
        <v>905</v>
      </c>
      <c r="K701" s="37" t="s">
        <v>283</v>
      </c>
      <c r="N701" s="14"/>
    </row>
    <row r="702" spans="1:14" s="13" customFormat="1" ht="206.25">
      <c r="A702" s="12" t="s">
        <v>255</v>
      </c>
      <c r="B702" s="18" t="s">
        <v>461</v>
      </c>
      <c r="C702" s="31">
        <v>42095</v>
      </c>
      <c r="D702" s="17">
        <v>4.5</v>
      </c>
      <c r="E702" s="9" t="s">
        <v>37</v>
      </c>
      <c r="F702" s="20" t="s">
        <v>66</v>
      </c>
      <c r="G702" s="76">
        <v>18600500</v>
      </c>
      <c r="H702" s="74">
        <v>18600500</v>
      </c>
      <c r="I702" s="19" t="s">
        <v>905</v>
      </c>
      <c r="J702" s="19" t="s">
        <v>905</v>
      </c>
      <c r="K702" s="37" t="s">
        <v>462</v>
      </c>
      <c r="N702" s="14"/>
    </row>
    <row r="703" spans="1:14" s="13" customFormat="1" ht="243.75">
      <c r="A703" s="12" t="s">
        <v>255</v>
      </c>
      <c r="B703" s="18" t="s">
        <v>463</v>
      </c>
      <c r="C703" s="31">
        <v>42095</v>
      </c>
      <c r="D703" s="17">
        <v>11</v>
      </c>
      <c r="E703" s="9" t="s">
        <v>37</v>
      </c>
      <c r="F703" s="20" t="s">
        <v>66</v>
      </c>
      <c r="G703" s="76">
        <v>35013000</v>
      </c>
      <c r="H703" s="74">
        <v>35013000</v>
      </c>
      <c r="I703" s="19" t="s">
        <v>905</v>
      </c>
      <c r="J703" s="19" t="s">
        <v>905</v>
      </c>
      <c r="K703" s="37" t="s">
        <v>464</v>
      </c>
      <c r="N703" s="14"/>
    </row>
    <row r="704" spans="1:14" s="13" customFormat="1" ht="393.75">
      <c r="A704" s="12" t="s">
        <v>255</v>
      </c>
      <c r="B704" s="18" t="s">
        <v>465</v>
      </c>
      <c r="C704" s="31">
        <v>42095</v>
      </c>
      <c r="D704" s="17">
        <v>11</v>
      </c>
      <c r="E704" s="9" t="s">
        <v>37</v>
      </c>
      <c r="F704" s="20" t="s">
        <v>66</v>
      </c>
      <c r="G704" s="76">
        <v>25542000</v>
      </c>
      <c r="H704" s="74">
        <v>25542000</v>
      </c>
      <c r="I704" s="19" t="s">
        <v>905</v>
      </c>
      <c r="J704" s="19" t="s">
        <v>905</v>
      </c>
      <c r="K704" s="37" t="s">
        <v>466</v>
      </c>
      <c r="N704" s="14"/>
    </row>
    <row r="705" spans="1:14" s="13" customFormat="1" ht="356.25">
      <c r="A705" s="12" t="s">
        <v>255</v>
      </c>
      <c r="B705" s="18" t="s">
        <v>467</v>
      </c>
      <c r="C705" s="31">
        <v>42095</v>
      </c>
      <c r="D705" s="17">
        <v>11</v>
      </c>
      <c r="E705" s="9" t="s">
        <v>37</v>
      </c>
      <c r="F705" s="20" t="s">
        <v>66</v>
      </c>
      <c r="G705" s="76">
        <v>28743000</v>
      </c>
      <c r="H705" s="74">
        <v>28743000</v>
      </c>
      <c r="I705" s="19" t="s">
        <v>905</v>
      </c>
      <c r="J705" s="19" t="s">
        <v>905</v>
      </c>
      <c r="K705" s="37" t="s">
        <v>468</v>
      </c>
      <c r="N705" s="14"/>
    </row>
    <row r="706" spans="1:14" s="13" customFormat="1" ht="393.75">
      <c r="A706" s="12" t="s">
        <v>255</v>
      </c>
      <c r="B706" s="18" t="s">
        <v>469</v>
      </c>
      <c r="C706" s="31">
        <v>42095</v>
      </c>
      <c r="D706" s="17">
        <v>11</v>
      </c>
      <c r="E706" s="9" t="s">
        <v>37</v>
      </c>
      <c r="F706" s="20" t="s">
        <v>66</v>
      </c>
      <c r="G706" s="76">
        <v>39567000</v>
      </c>
      <c r="H706" s="74">
        <v>39567000</v>
      </c>
      <c r="I706" s="19" t="s">
        <v>905</v>
      </c>
      <c r="J706" s="19" t="s">
        <v>905</v>
      </c>
      <c r="K706" s="37" t="s">
        <v>470</v>
      </c>
      <c r="N706" s="14"/>
    </row>
    <row r="707" spans="1:14" s="13" customFormat="1" ht="356.25">
      <c r="A707" s="12">
        <v>80161500</v>
      </c>
      <c r="B707" s="18" t="s">
        <v>471</v>
      </c>
      <c r="C707" s="31">
        <v>42095</v>
      </c>
      <c r="D707" s="17">
        <v>11</v>
      </c>
      <c r="E707" s="9" t="s">
        <v>37</v>
      </c>
      <c r="F707" s="20" t="s">
        <v>66</v>
      </c>
      <c r="G707" s="76">
        <v>19140000</v>
      </c>
      <c r="H707" s="74">
        <v>19140000</v>
      </c>
      <c r="I707" s="19" t="s">
        <v>905</v>
      </c>
      <c r="J707" s="19" t="s">
        <v>905</v>
      </c>
      <c r="K707" s="37" t="s">
        <v>472</v>
      </c>
      <c r="N707" s="14"/>
    </row>
    <row r="708" spans="1:14" s="13" customFormat="1" ht="300">
      <c r="A708" s="12">
        <v>80161500</v>
      </c>
      <c r="B708" s="18" t="s">
        <v>473</v>
      </c>
      <c r="C708" s="31">
        <v>42095</v>
      </c>
      <c r="D708" s="17">
        <v>11</v>
      </c>
      <c r="E708" s="9" t="s">
        <v>37</v>
      </c>
      <c r="F708" s="20" t="s">
        <v>66</v>
      </c>
      <c r="G708" s="76">
        <v>20999000</v>
      </c>
      <c r="H708" s="74">
        <v>20999000</v>
      </c>
      <c r="I708" s="19" t="s">
        <v>905</v>
      </c>
      <c r="J708" s="19" t="s">
        <v>905</v>
      </c>
      <c r="K708" s="37" t="s">
        <v>474</v>
      </c>
      <c r="N708" s="14"/>
    </row>
    <row r="709" spans="1:14" s="13" customFormat="1" ht="206.25">
      <c r="A709" s="12">
        <v>80161500</v>
      </c>
      <c r="B709" s="18" t="s">
        <v>475</v>
      </c>
      <c r="C709" s="31">
        <v>42095</v>
      </c>
      <c r="D709" s="17">
        <v>11</v>
      </c>
      <c r="E709" s="9" t="s">
        <v>37</v>
      </c>
      <c r="F709" s="20" t="s">
        <v>66</v>
      </c>
      <c r="G709" s="76">
        <v>20999000</v>
      </c>
      <c r="H709" s="74">
        <v>20999000</v>
      </c>
      <c r="I709" s="19" t="s">
        <v>905</v>
      </c>
      <c r="J709" s="19" t="s">
        <v>905</v>
      </c>
      <c r="K709" s="37" t="s">
        <v>476</v>
      </c>
      <c r="N709" s="14"/>
    </row>
    <row r="710" spans="1:14" s="13" customFormat="1" ht="187.5">
      <c r="A710" s="12">
        <v>80161500</v>
      </c>
      <c r="B710" s="18" t="s">
        <v>477</v>
      </c>
      <c r="C710" s="31">
        <v>42095</v>
      </c>
      <c r="D710" s="17">
        <v>11</v>
      </c>
      <c r="E710" s="9" t="s">
        <v>37</v>
      </c>
      <c r="F710" s="20" t="s">
        <v>66</v>
      </c>
      <c r="G710" s="76">
        <v>19140000</v>
      </c>
      <c r="H710" s="74">
        <v>19140000</v>
      </c>
      <c r="I710" s="19" t="s">
        <v>905</v>
      </c>
      <c r="J710" s="19" t="s">
        <v>905</v>
      </c>
      <c r="K710" s="37" t="s">
        <v>478</v>
      </c>
      <c r="N710" s="14"/>
    </row>
    <row r="711" spans="1:14" s="13" customFormat="1" ht="206.25">
      <c r="A711" s="12">
        <v>80161500</v>
      </c>
      <c r="B711" s="18" t="s">
        <v>479</v>
      </c>
      <c r="C711" s="31">
        <v>42095</v>
      </c>
      <c r="D711" s="17">
        <v>10</v>
      </c>
      <c r="E711" s="9" t="s">
        <v>37</v>
      </c>
      <c r="F711" s="20" t="s">
        <v>66</v>
      </c>
      <c r="G711" s="76">
        <v>17400000</v>
      </c>
      <c r="H711" s="74">
        <v>17400000</v>
      </c>
      <c r="I711" s="19" t="s">
        <v>905</v>
      </c>
      <c r="J711" s="19" t="s">
        <v>905</v>
      </c>
      <c r="K711" s="37" t="s">
        <v>480</v>
      </c>
      <c r="N711" s="14"/>
    </row>
    <row r="712" spans="1:14" s="13" customFormat="1" ht="243.75">
      <c r="A712" s="12" t="s">
        <v>255</v>
      </c>
      <c r="B712" s="18" t="s">
        <v>481</v>
      </c>
      <c r="C712" s="31">
        <v>42095</v>
      </c>
      <c r="D712" s="17">
        <v>11</v>
      </c>
      <c r="E712" s="9" t="s">
        <v>37</v>
      </c>
      <c r="F712" s="20" t="s">
        <v>66</v>
      </c>
      <c r="G712" s="76">
        <v>60940000</v>
      </c>
      <c r="H712" s="74">
        <v>60940000</v>
      </c>
      <c r="I712" s="19" t="s">
        <v>905</v>
      </c>
      <c r="J712" s="19" t="s">
        <v>905</v>
      </c>
      <c r="K712" s="37" t="s">
        <v>482</v>
      </c>
      <c r="N712" s="14"/>
    </row>
    <row r="713" spans="1:14" s="13" customFormat="1" ht="262.5">
      <c r="A713" s="12" t="s">
        <v>255</v>
      </c>
      <c r="B713" s="18" t="s">
        <v>483</v>
      </c>
      <c r="C713" s="31">
        <v>42095</v>
      </c>
      <c r="D713" s="17">
        <v>11</v>
      </c>
      <c r="E713" s="9" t="s">
        <v>37</v>
      </c>
      <c r="F713" s="20" t="s">
        <v>66</v>
      </c>
      <c r="G713" s="76">
        <v>39567000</v>
      </c>
      <c r="H713" s="74">
        <v>39567000</v>
      </c>
      <c r="I713" s="19" t="s">
        <v>905</v>
      </c>
      <c r="J713" s="19" t="s">
        <v>905</v>
      </c>
      <c r="K713" s="37" t="s">
        <v>484</v>
      </c>
      <c r="N713" s="14"/>
    </row>
    <row r="714" spans="1:14" s="13" customFormat="1" ht="206.25">
      <c r="A714" s="12" t="s">
        <v>255</v>
      </c>
      <c r="B714" s="18" t="s">
        <v>485</v>
      </c>
      <c r="C714" s="31">
        <v>42095</v>
      </c>
      <c r="D714" s="17">
        <v>10</v>
      </c>
      <c r="E714" s="9" t="s">
        <v>37</v>
      </c>
      <c r="F714" s="20" t="s">
        <v>66</v>
      </c>
      <c r="G714" s="76">
        <v>35970000</v>
      </c>
      <c r="H714" s="74">
        <v>35970000</v>
      </c>
      <c r="I714" s="19" t="s">
        <v>905</v>
      </c>
      <c r="J714" s="19" t="s">
        <v>905</v>
      </c>
      <c r="K714" s="37" t="s">
        <v>486</v>
      </c>
      <c r="N714" s="14"/>
    </row>
    <row r="715" spans="1:14" s="13" customFormat="1" ht="300">
      <c r="A715" s="12" t="s">
        <v>255</v>
      </c>
      <c r="B715" s="18" t="s">
        <v>487</v>
      </c>
      <c r="C715" s="31">
        <v>42095</v>
      </c>
      <c r="D715" s="17">
        <v>11</v>
      </c>
      <c r="E715" s="9" t="s">
        <v>37</v>
      </c>
      <c r="F715" s="20" t="s">
        <v>66</v>
      </c>
      <c r="G715" s="76">
        <v>51194000</v>
      </c>
      <c r="H715" s="74">
        <v>51194000</v>
      </c>
      <c r="I715" s="19" t="s">
        <v>905</v>
      </c>
      <c r="J715" s="19" t="s">
        <v>905</v>
      </c>
      <c r="K715" s="37" t="s">
        <v>488</v>
      </c>
      <c r="N715" s="14"/>
    </row>
    <row r="716" spans="1:14" s="13" customFormat="1" ht="243.75">
      <c r="A716" s="12" t="s">
        <v>255</v>
      </c>
      <c r="B716" s="18" t="s">
        <v>489</v>
      </c>
      <c r="C716" s="31">
        <v>42095</v>
      </c>
      <c r="D716" s="17">
        <v>11</v>
      </c>
      <c r="E716" s="9" t="s">
        <v>37</v>
      </c>
      <c r="F716" s="20" t="s">
        <v>66</v>
      </c>
      <c r="G716" s="76">
        <v>25542000</v>
      </c>
      <c r="H716" s="74">
        <v>25542000</v>
      </c>
      <c r="I716" s="19" t="s">
        <v>905</v>
      </c>
      <c r="J716" s="19" t="s">
        <v>905</v>
      </c>
      <c r="K716" s="37" t="s">
        <v>490</v>
      </c>
      <c r="N716" s="14"/>
    </row>
    <row r="717" spans="1:14" s="13" customFormat="1" ht="318.75">
      <c r="A717" s="12">
        <v>80161500</v>
      </c>
      <c r="B717" s="18" t="s">
        <v>423</v>
      </c>
      <c r="C717" s="31">
        <v>42095</v>
      </c>
      <c r="D717" s="17">
        <v>11</v>
      </c>
      <c r="E717" s="9" t="s">
        <v>37</v>
      </c>
      <c r="F717" s="20" t="s">
        <v>66</v>
      </c>
      <c r="G717" s="76">
        <v>20999000</v>
      </c>
      <c r="H717" s="74">
        <v>20999000</v>
      </c>
      <c r="I717" s="19" t="s">
        <v>905</v>
      </c>
      <c r="J717" s="19" t="s">
        <v>905</v>
      </c>
      <c r="K717" s="37" t="s">
        <v>491</v>
      </c>
      <c r="N717" s="14"/>
    </row>
    <row r="718" spans="1:14" s="13" customFormat="1" ht="375">
      <c r="A718" s="12">
        <v>80161500</v>
      </c>
      <c r="B718" s="18" t="s">
        <v>416</v>
      </c>
      <c r="C718" s="31">
        <v>42095</v>
      </c>
      <c r="D718" s="17">
        <v>11</v>
      </c>
      <c r="E718" s="9" t="s">
        <v>37</v>
      </c>
      <c r="F718" s="20" t="s">
        <v>66</v>
      </c>
      <c r="G718" s="76">
        <v>20999000</v>
      </c>
      <c r="H718" s="74">
        <v>20999000</v>
      </c>
      <c r="I718" s="19" t="s">
        <v>905</v>
      </c>
      <c r="J718" s="19" t="s">
        <v>905</v>
      </c>
      <c r="K718" s="37" t="s">
        <v>492</v>
      </c>
      <c r="N718" s="14"/>
    </row>
    <row r="719" spans="1:14" s="13" customFormat="1" ht="375">
      <c r="A719" s="12">
        <v>80161500</v>
      </c>
      <c r="B719" s="18" t="s">
        <v>416</v>
      </c>
      <c r="C719" s="31">
        <v>42095</v>
      </c>
      <c r="D719" s="17">
        <v>11</v>
      </c>
      <c r="E719" s="9" t="s">
        <v>37</v>
      </c>
      <c r="F719" s="20" t="s">
        <v>66</v>
      </c>
      <c r="G719" s="76">
        <v>20999000</v>
      </c>
      <c r="H719" s="74">
        <v>20999000</v>
      </c>
      <c r="I719" s="19" t="s">
        <v>905</v>
      </c>
      <c r="J719" s="19" t="s">
        <v>905</v>
      </c>
      <c r="K719" s="37" t="s">
        <v>493</v>
      </c>
      <c r="N719" s="14"/>
    </row>
    <row r="720" spans="1:14" s="13" customFormat="1" ht="375">
      <c r="A720" s="12">
        <v>80161500</v>
      </c>
      <c r="B720" s="18" t="s">
        <v>416</v>
      </c>
      <c r="C720" s="31">
        <v>42095</v>
      </c>
      <c r="D720" s="17">
        <v>11</v>
      </c>
      <c r="E720" s="9" t="s">
        <v>37</v>
      </c>
      <c r="F720" s="20" t="s">
        <v>66</v>
      </c>
      <c r="G720" s="76">
        <v>20999000</v>
      </c>
      <c r="H720" s="74">
        <v>20999000</v>
      </c>
      <c r="I720" s="19" t="s">
        <v>905</v>
      </c>
      <c r="J720" s="19" t="s">
        <v>905</v>
      </c>
      <c r="K720" s="37" t="s">
        <v>494</v>
      </c>
      <c r="N720" s="14"/>
    </row>
    <row r="721" spans="1:14" s="13" customFormat="1" ht="318.75">
      <c r="A721" s="12">
        <v>80161500</v>
      </c>
      <c r="B721" s="18" t="s">
        <v>423</v>
      </c>
      <c r="C721" s="31">
        <v>42095</v>
      </c>
      <c r="D721" s="17">
        <v>11</v>
      </c>
      <c r="E721" s="9" t="s">
        <v>37</v>
      </c>
      <c r="F721" s="20" t="s">
        <v>66</v>
      </c>
      <c r="G721" s="76">
        <v>20999000</v>
      </c>
      <c r="H721" s="74">
        <v>20999000</v>
      </c>
      <c r="I721" s="19" t="s">
        <v>905</v>
      </c>
      <c r="J721" s="19" t="s">
        <v>905</v>
      </c>
      <c r="K721" s="37" t="s">
        <v>495</v>
      </c>
      <c r="N721" s="14"/>
    </row>
    <row r="722" spans="1:14" s="13" customFormat="1" ht="318.75">
      <c r="A722" s="12" t="s">
        <v>255</v>
      </c>
      <c r="B722" s="18" t="s">
        <v>496</v>
      </c>
      <c r="C722" s="31">
        <v>42095</v>
      </c>
      <c r="D722" s="17">
        <v>11</v>
      </c>
      <c r="E722" s="9" t="s">
        <v>37</v>
      </c>
      <c r="F722" s="20" t="s">
        <v>66</v>
      </c>
      <c r="G722" s="76">
        <v>28743000</v>
      </c>
      <c r="H722" s="74">
        <v>28743000</v>
      </c>
      <c r="I722" s="19" t="s">
        <v>905</v>
      </c>
      <c r="J722" s="19" t="s">
        <v>905</v>
      </c>
      <c r="K722" s="37" t="s">
        <v>497</v>
      </c>
      <c r="N722" s="14"/>
    </row>
    <row r="723" spans="1:14" s="13" customFormat="1" ht="356.25">
      <c r="A723" s="12">
        <v>80161500</v>
      </c>
      <c r="B723" s="18" t="s">
        <v>413</v>
      </c>
      <c r="C723" s="31">
        <v>42095</v>
      </c>
      <c r="D723" s="17">
        <v>11</v>
      </c>
      <c r="E723" s="9" t="s">
        <v>37</v>
      </c>
      <c r="F723" s="20" t="s">
        <v>66</v>
      </c>
      <c r="G723" s="76">
        <v>19140000</v>
      </c>
      <c r="H723" s="74">
        <v>19140000</v>
      </c>
      <c r="I723" s="19" t="s">
        <v>905</v>
      </c>
      <c r="J723" s="19" t="s">
        <v>905</v>
      </c>
      <c r="K723" s="37" t="s">
        <v>498</v>
      </c>
      <c r="N723" s="14"/>
    </row>
    <row r="724" spans="1:14" s="13" customFormat="1" ht="337.5">
      <c r="A724" s="12" t="s">
        <v>255</v>
      </c>
      <c r="B724" s="18" t="s">
        <v>499</v>
      </c>
      <c r="C724" s="31">
        <v>42095</v>
      </c>
      <c r="D724" s="17">
        <v>11</v>
      </c>
      <c r="E724" s="9" t="s">
        <v>37</v>
      </c>
      <c r="F724" s="20" t="s">
        <v>66</v>
      </c>
      <c r="G724" s="76">
        <v>51194000</v>
      </c>
      <c r="H724" s="74">
        <v>51194000</v>
      </c>
      <c r="I724" s="19" t="s">
        <v>905</v>
      </c>
      <c r="J724" s="19" t="s">
        <v>905</v>
      </c>
      <c r="K724" s="37" t="s">
        <v>500</v>
      </c>
      <c r="N724" s="14"/>
    </row>
    <row r="725" spans="1:14" s="13" customFormat="1" ht="318.75">
      <c r="A725" s="12" t="s">
        <v>255</v>
      </c>
      <c r="B725" s="18" t="s">
        <v>501</v>
      </c>
      <c r="C725" s="31">
        <v>42095</v>
      </c>
      <c r="D725" s="17">
        <v>11</v>
      </c>
      <c r="E725" s="9" t="s">
        <v>37</v>
      </c>
      <c r="F725" s="20" t="s">
        <v>66</v>
      </c>
      <c r="G725" s="76">
        <v>39567000</v>
      </c>
      <c r="H725" s="74">
        <v>39567000</v>
      </c>
      <c r="I725" s="19" t="s">
        <v>905</v>
      </c>
      <c r="J725" s="19" t="s">
        <v>905</v>
      </c>
      <c r="K725" s="37" t="s">
        <v>502</v>
      </c>
      <c r="N725" s="14"/>
    </row>
    <row r="726" spans="1:14" s="13" customFormat="1" ht="281.25">
      <c r="A726" s="12" t="s">
        <v>255</v>
      </c>
      <c r="B726" s="18" t="s">
        <v>503</v>
      </c>
      <c r="C726" s="31">
        <v>42095</v>
      </c>
      <c r="D726" s="17">
        <v>11</v>
      </c>
      <c r="E726" s="9" t="s">
        <v>37</v>
      </c>
      <c r="F726" s="20" t="s">
        <v>66</v>
      </c>
      <c r="G726" s="76">
        <v>25542000</v>
      </c>
      <c r="H726" s="74">
        <v>25542000</v>
      </c>
      <c r="I726" s="19" t="s">
        <v>905</v>
      </c>
      <c r="J726" s="19" t="s">
        <v>905</v>
      </c>
      <c r="K726" s="37" t="s">
        <v>504</v>
      </c>
      <c r="N726" s="14"/>
    </row>
    <row r="727" spans="1:14" s="13" customFormat="1" ht="356.25">
      <c r="A727" s="12">
        <v>80161500</v>
      </c>
      <c r="B727" s="18" t="s">
        <v>471</v>
      </c>
      <c r="C727" s="31">
        <v>42095</v>
      </c>
      <c r="D727" s="17">
        <v>11</v>
      </c>
      <c r="E727" s="9" t="s">
        <v>37</v>
      </c>
      <c r="F727" s="20" t="s">
        <v>66</v>
      </c>
      <c r="G727" s="76">
        <v>19140000</v>
      </c>
      <c r="H727" s="74">
        <v>19140000</v>
      </c>
      <c r="I727" s="19" t="s">
        <v>905</v>
      </c>
      <c r="J727" s="19" t="s">
        <v>905</v>
      </c>
      <c r="K727" s="37" t="s">
        <v>505</v>
      </c>
      <c r="N727" s="14"/>
    </row>
    <row r="728" spans="1:14" s="13" customFormat="1" ht="281.25">
      <c r="A728" s="12" t="s">
        <v>255</v>
      </c>
      <c r="B728" s="18" t="s">
        <v>506</v>
      </c>
      <c r="C728" s="31">
        <v>42095</v>
      </c>
      <c r="D728" s="17">
        <v>4</v>
      </c>
      <c r="E728" s="9" t="s">
        <v>37</v>
      </c>
      <c r="F728" s="20" t="s">
        <v>66</v>
      </c>
      <c r="G728" s="76">
        <v>10452000</v>
      </c>
      <c r="H728" s="74">
        <v>10452000</v>
      </c>
      <c r="I728" s="19" t="s">
        <v>905</v>
      </c>
      <c r="J728" s="19" t="s">
        <v>905</v>
      </c>
      <c r="K728" s="37" t="s">
        <v>507</v>
      </c>
      <c r="N728" s="14"/>
    </row>
    <row r="729" spans="1:14" s="13" customFormat="1" ht="281.25">
      <c r="A729" s="12" t="s">
        <v>255</v>
      </c>
      <c r="B729" s="18" t="s">
        <v>508</v>
      </c>
      <c r="C729" s="31">
        <v>42095</v>
      </c>
      <c r="D729" s="17">
        <v>4</v>
      </c>
      <c r="E729" s="9" t="s">
        <v>37</v>
      </c>
      <c r="F729" s="20" t="s">
        <v>66</v>
      </c>
      <c r="G729" s="76">
        <v>22160000</v>
      </c>
      <c r="H729" s="74">
        <v>22160000</v>
      </c>
      <c r="I729" s="19" t="s">
        <v>905</v>
      </c>
      <c r="J729" s="19" t="s">
        <v>905</v>
      </c>
      <c r="K729" s="37" t="s">
        <v>509</v>
      </c>
      <c r="N729" s="14"/>
    </row>
    <row r="730" spans="1:14" s="13" customFormat="1" ht="318.75">
      <c r="A730" s="12" t="s">
        <v>255</v>
      </c>
      <c r="B730" s="18" t="s">
        <v>510</v>
      </c>
      <c r="C730" s="31">
        <v>42095</v>
      </c>
      <c r="D730" s="17">
        <v>11</v>
      </c>
      <c r="E730" s="9" t="s">
        <v>37</v>
      </c>
      <c r="F730" s="20" t="s">
        <v>66</v>
      </c>
      <c r="G730" s="76">
        <v>65659000</v>
      </c>
      <c r="H730" s="74">
        <v>65659000</v>
      </c>
      <c r="I730" s="19" t="s">
        <v>905</v>
      </c>
      <c r="J730" s="19" t="s">
        <v>905</v>
      </c>
      <c r="K730" s="37" t="s">
        <v>511</v>
      </c>
      <c r="N730" s="14"/>
    </row>
    <row r="731" spans="1:14" s="13" customFormat="1" ht="300">
      <c r="A731" s="12" t="s">
        <v>255</v>
      </c>
      <c r="B731" s="18" t="s">
        <v>460</v>
      </c>
      <c r="C731" s="31">
        <v>42095</v>
      </c>
      <c r="D731" s="17">
        <v>11</v>
      </c>
      <c r="E731" s="9" t="s">
        <v>37</v>
      </c>
      <c r="F731" s="20" t="s">
        <v>66</v>
      </c>
      <c r="G731" s="76">
        <v>51194000</v>
      </c>
      <c r="H731" s="74">
        <v>51194000</v>
      </c>
      <c r="I731" s="19" t="s">
        <v>905</v>
      </c>
      <c r="J731" s="19" t="s">
        <v>905</v>
      </c>
      <c r="K731" s="37" t="s">
        <v>512</v>
      </c>
      <c r="N731" s="14"/>
    </row>
    <row r="732" spans="1:14" s="13" customFormat="1" ht="168.75">
      <c r="A732" s="12">
        <v>80161500</v>
      </c>
      <c r="B732" s="18" t="s">
        <v>513</v>
      </c>
      <c r="C732" s="31">
        <v>42095</v>
      </c>
      <c r="D732" s="17">
        <v>11</v>
      </c>
      <c r="E732" s="9" t="s">
        <v>37</v>
      </c>
      <c r="F732" s="20" t="s">
        <v>66</v>
      </c>
      <c r="G732" s="76">
        <v>20999000</v>
      </c>
      <c r="H732" s="74">
        <v>20999000</v>
      </c>
      <c r="I732" s="19" t="s">
        <v>905</v>
      </c>
      <c r="J732" s="19" t="s">
        <v>905</v>
      </c>
      <c r="K732" s="37" t="s">
        <v>514</v>
      </c>
      <c r="N732" s="14"/>
    </row>
    <row r="733" spans="1:14" s="13" customFormat="1" ht="300">
      <c r="A733" s="12" t="s">
        <v>255</v>
      </c>
      <c r="B733" s="18" t="s">
        <v>460</v>
      </c>
      <c r="C733" s="31">
        <v>42095</v>
      </c>
      <c r="D733" s="17">
        <v>11</v>
      </c>
      <c r="E733" s="9" t="s">
        <v>37</v>
      </c>
      <c r="F733" s="20" t="s">
        <v>66</v>
      </c>
      <c r="G733" s="76">
        <v>51194000</v>
      </c>
      <c r="H733" s="74">
        <v>51194000</v>
      </c>
      <c r="I733" s="19" t="s">
        <v>905</v>
      </c>
      <c r="J733" s="19" t="s">
        <v>905</v>
      </c>
      <c r="K733" s="37" t="s">
        <v>515</v>
      </c>
      <c r="N733" s="14"/>
    </row>
    <row r="734" spans="1:14" s="13" customFormat="1" ht="300">
      <c r="A734" s="12" t="s">
        <v>255</v>
      </c>
      <c r="B734" s="18" t="s">
        <v>460</v>
      </c>
      <c r="C734" s="31">
        <v>42095</v>
      </c>
      <c r="D734" s="17">
        <v>11</v>
      </c>
      <c r="E734" s="9" t="s">
        <v>37</v>
      </c>
      <c r="F734" s="20" t="s">
        <v>66</v>
      </c>
      <c r="G734" s="76">
        <v>60940000</v>
      </c>
      <c r="H734" s="74">
        <v>60940000</v>
      </c>
      <c r="I734" s="19" t="s">
        <v>905</v>
      </c>
      <c r="J734" s="19" t="s">
        <v>905</v>
      </c>
      <c r="K734" s="37" t="s">
        <v>516</v>
      </c>
      <c r="N734" s="14"/>
    </row>
    <row r="735" spans="1:14" s="13" customFormat="1" ht="300">
      <c r="A735" s="12" t="s">
        <v>255</v>
      </c>
      <c r="B735" s="18" t="s">
        <v>460</v>
      </c>
      <c r="C735" s="31">
        <v>42095</v>
      </c>
      <c r="D735" s="17">
        <v>11</v>
      </c>
      <c r="E735" s="9" t="s">
        <v>37</v>
      </c>
      <c r="F735" s="20" t="s">
        <v>66</v>
      </c>
      <c r="G735" s="76">
        <v>60940000</v>
      </c>
      <c r="H735" s="74">
        <v>60940000</v>
      </c>
      <c r="I735" s="19" t="s">
        <v>905</v>
      </c>
      <c r="J735" s="19" t="s">
        <v>905</v>
      </c>
      <c r="K735" s="37" t="s">
        <v>517</v>
      </c>
      <c r="N735" s="14"/>
    </row>
    <row r="736" spans="1:14" s="13" customFormat="1" ht="300">
      <c r="A736" s="12" t="s">
        <v>255</v>
      </c>
      <c r="B736" s="18" t="s">
        <v>460</v>
      </c>
      <c r="C736" s="31">
        <v>42095</v>
      </c>
      <c r="D736" s="17">
        <v>11</v>
      </c>
      <c r="E736" s="9" t="s">
        <v>37</v>
      </c>
      <c r="F736" s="20" t="s">
        <v>66</v>
      </c>
      <c r="G736" s="76">
        <v>51194000</v>
      </c>
      <c r="H736" s="74">
        <v>51194000</v>
      </c>
      <c r="I736" s="19" t="s">
        <v>905</v>
      </c>
      <c r="J736" s="19" t="s">
        <v>905</v>
      </c>
      <c r="K736" s="37" t="s">
        <v>518</v>
      </c>
      <c r="N736" s="14"/>
    </row>
    <row r="737" spans="1:14" s="13" customFormat="1" ht="356.25">
      <c r="A737" s="12">
        <v>80161500</v>
      </c>
      <c r="B737" s="18" t="s">
        <v>519</v>
      </c>
      <c r="C737" s="31">
        <v>42095</v>
      </c>
      <c r="D737" s="17">
        <v>11</v>
      </c>
      <c r="E737" s="9" t="s">
        <v>37</v>
      </c>
      <c r="F737" s="20" t="s">
        <v>66</v>
      </c>
      <c r="G737" s="76">
        <v>19140000</v>
      </c>
      <c r="H737" s="74">
        <v>19140000</v>
      </c>
      <c r="I737" s="19" t="s">
        <v>905</v>
      </c>
      <c r="J737" s="19" t="s">
        <v>905</v>
      </c>
      <c r="K737" s="37" t="s">
        <v>520</v>
      </c>
      <c r="N737" s="14"/>
    </row>
    <row r="738" spans="1:14" s="13" customFormat="1" ht="243.75">
      <c r="A738" s="12" t="s">
        <v>255</v>
      </c>
      <c r="B738" s="18" t="s">
        <v>521</v>
      </c>
      <c r="C738" s="31">
        <v>42095</v>
      </c>
      <c r="D738" s="17">
        <v>9</v>
      </c>
      <c r="E738" s="9" t="s">
        <v>37</v>
      </c>
      <c r="F738" s="20" t="s">
        <v>66</v>
      </c>
      <c r="G738" s="76">
        <v>20898000</v>
      </c>
      <c r="H738" s="74">
        <v>20898000</v>
      </c>
      <c r="I738" s="19" t="s">
        <v>905</v>
      </c>
      <c r="J738" s="19" t="s">
        <v>905</v>
      </c>
      <c r="K738" s="37" t="s">
        <v>522</v>
      </c>
      <c r="N738" s="14"/>
    </row>
    <row r="739" spans="1:14" s="13" customFormat="1" ht="243.75">
      <c r="A739" s="12" t="s">
        <v>255</v>
      </c>
      <c r="B739" s="18" t="s">
        <v>523</v>
      </c>
      <c r="C739" s="31">
        <v>42095</v>
      </c>
      <c r="D739" s="17">
        <v>11</v>
      </c>
      <c r="E739" s="9" t="s">
        <v>37</v>
      </c>
      <c r="F739" s="20" t="s">
        <v>66</v>
      </c>
      <c r="G739" s="76">
        <v>35013000</v>
      </c>
      <c r="H739" s="74">
        <v>35013000</v>
      </c>
      <c r="I739" s="19" t="s">
        <v>905</v>
      </c>
      <c r="J739" s="19" t="s">
        <v>905</v>
      </c>
      <c r="K739" s="37" t="s">
        <v>524</v>
      </c>
      <c r="N739" s="14"/>
    </row>
    <row r="740" spans="1:14" s="13" customFormat="1" ht="262.5">
      <c r="A740" s="12" t="s">
        <v>255</v>
      </c>
      <c r="B740" s="18" t="s">
        <v>525</v>
      </c>
      <c r="C740" s="31">
        <v>42095</v>
      </c>
      <c r="D740" s="17">
        <v>11</v>
      </c>
      <c r="E740" s="9" t="s">
        <v>37</v>
      </c>
      <c r="F740" s="20" t="s">
        <v>66</v>
      </c>
      <c r="G740" s="76">
        <v>35013000</v>
      </c>
      <c r="H740" s="74">
        <v>35013000</v>
      </c>
      <c r="I740" s="19" t="s">
        <v>905</v>
      </c>
      <c r="J740" s="19" t="s">
        <v>905</v>
      </c>
      <c r="K740" s="37" t="s">
        <v>526</v>
      </c>
      <c r="N740" s="14"/>
    </row>
    <row r="741" spans="1:14" s="13" customFormat="1" ht="281.25">
      <c r="A741" s="12" t="s">
        <v>255</v>
      </c>
      <c r="B741" s="18" t="s">
        <v>527</v>
      </c>
      <c r="C741" s="31">
        <v>42095</v>
      </c>
      <c r="D741" s="17">
        <v>10</v>
      </c>
      <c r="E741" s="9" t="s">
        <v>37</v>
      </c>
      <c r="F741" s="20" t="s">
        <v>66</v>
      </c>
      <c r="G741" s="76">
        <v>35970000</v>
      </c>
      <c r="H741" s="74">
        <v>35970000</v>
      </c>
      <c r="I741" s="19" t="s">
        <v>905</v>
      </c>
      <c r="J741" s="19" t="s">
        <v>905</v>
      </c>
      <c r="K741" s="37" t="s">
        <v>528</v>
      </c>
      <c r="N741" s="14"/>
    </row>
    <row r="742" spans="1:14" s="13" customFormat="1" ht="206.25">
      <c r="A742" s="12">
        <v>80161500</v>
      </c>
      <c r="B742" s="18" t="s">
        <v>529</v>
      </c>
      <c r="C742" s="31">
        <v>42095</v>
      </c>
      <c r="D742" s="17">
        <v>11</v>
      </c>
      <c r="E742" s="9" t="s">
        <v>37</v>
      </c>
      <c r="F742" s="20" t="s">
        <v>66</v>
      </c>
      <c r="G742" s="76">
        <v>19140000</v>
      </c>
      <c r="H742" s="74">
        <v>19140000</v>
      </c>
      <c r="I742" s="19" t="s">
        <v>905</v>
      </c>
      <c r="J742" s="19" t="s">
        <v>905</v>
      </c>
      <c r="K742" s="37" t="s">
        <v>530</v>
      </c>
      <c r="N742" s="14"/>
    </row>
    <row r="743" spans="1:14" s="13" customFormat="1" ht="150">
      <c r="A743" s="12">
        <v>80161500</v>
      </c>
      <c r="B743" s="18" t="s">
        <v>531</v>
      </c>
      <c r="C743" s="31">
        <v>42095</v>
      </c>
      <c r="D743" s="17">
        <v>11</v>
      </c>
      <c r="E743" s="9" t="s">
        <v>37</v>
      </c>
      <c r="F743" s="20" t="s">
        <v>66</v>
      </c>
      <c r="G743" s="76">
        <v>19140000</v>
      </c>
      <c r="H743" s="74">
        <v>19140000</v>
      </c>
      <c r="I743" s="19" t="s">
        <v>905</v>
      </c>
      <c r="J743" s="19" t="s">
        <v>905</v>
      </c>
      <c r="K743" s="37" t="s">
        <v>532</v>
      </c>
      <c r="N743" s="14"/>
    </row>
    <row r="744" spans="1:14" s="13" customFormat="1" ht="262.5">
      <c r="A744" s="12">
        <v>80161500</v>
      </c>
      <c r="B744" s="18" t="s">
        <v>533</v>
      </c>
      <c r="C744" s="31">
        <v>42095</v>
      </c>
      <c r="D744" s="17">
        <v>12</v>
      </c>
      <c r="E744" s="9" t="s">
        <v>37</v>
      </c>
      <c r="F744" s="20" t="s">
        <v>66</v>
      </c>
      <c r="G744" s="76">
        <v>20880000</v>
      </c>
      <c r="H744" s="74">
        <v>20880000</v>
      </c>
      <c r="I744" s="19" t="s">
        <v>905</v>
      </c>
      <c r="J744" s="19" t="s">
        <v>905</v>
      </c>
      <c r="K744" s="37" t="s">
        <v>534</v>
      </c>
      <c r="N744" s="14"/>
    </row>
    <row r="745" spans="1:14" s="13" customFormat="1" ht="243.75">
      <c r="A745" s="12" t="s">
        <v>255</v>
      </c>
      <c r="B745" s="18" t="s">
        <v>535</v>
      </c>
      <c r="C745" s="31">
        <v>42095</v>
      </c>
      <c r="D745" s="17">
        <v>11</v>
      </c>
      <c r="E745" s="9" t="s">
        <v>37</v>
      </c>
      <c r="F745" s="20" t="s">
        <v>66</v>
      </c>
      <c r="G745" s="76">
        <v>39567000</v>
      </c>
      <c r="H745" s="74">
        <v>39567000</v>
      </c>
      <c r="I745" s="19" t="s">
        <v>905</v>
      </c>
      <c r="J745" s="19" t="s">
        <v>905</v>
      </c>
      <c r="K745" s="37" t="s">
        <v>536</v>
      </c>
      <c r="N745" s="14"/>
    </row>
    <row r="746" spans="1:14" s="13" customFormat="1" ht="318.75">
      <c r="A746" s="12">
        <v>80161500</v>
      </c>
      <c r="B746" s="18" t="s">
        <v>423</v>
      </c>
      <c r="C746" s="31">
        <v>42095</v>
      </c>
      <c r="D746" s="17">
        <v>10</v>
      </c>
      <c r="E746" s="9" t="s">
        <v>37</v>
      </c>
      <c r="F746" s="20" t="s">
        <v>66</v>
      </c>
      <c r="G746" s="76">
        <v>19090000</v>
      </c>
      <c r="H746" s="74">
        <v>19090000</v>
      </c>
      <c r="I746" s="19" t="s">
        <v>905</v>
      </c>
      <c r="J746" s="19" t="s">
        <v>905</v>
      </c>
      <c r="K746" s="37" t="s">
        <v>537</v>
      </c>
      <c r="N746" s="14"/>
    </row>
    <row r="747" spans="1:14" s="13" customFormat="1" ht="131.25">
      <c r="A747" s="12" t="s">
        <v>255</v>
      </c>
      <c r="B747" s="18" t="s">
        <v>538</v>
      </c>
      <c r="C747" s="31">
        <v>42095</v>
      </c>
      <c r="D747" s="17">
        <v>11</v>
      </c>
      <c r="E747" s="9" t="s">
        <v>37</v>
      </c>
      <c r="F747" s="20" t="s">
        <v>66</v>
      </c>
      <c r="G747" s="76">
        <v>24695000</v>
      </c>
      <c r="H747" s="74">
        <v>24695000</v>
      </c>
      <c r="I747" s="19" t="s">
        <v>905</v>
      </c>
      <c r="J747" s="19" t="s">
        <v>905</v>
      </c>
      <c r="K747" s="37" t="s">
        <v>539</v>
      </c>
      <c r="N747" s="14"/>
    </row>
    <row r="748" spans="1:14" s="13" customFormat="1" ht="243.75">
      <c r="A748" s="12" t="s">
        <v>255</v>
      </c>
      <c r="B748" s="18" t="s">
        <v>540</v>
      </c>
      <c r="C748" s="31">
        <v>42095</v>
      </c>
      <c r="D748" s="17">
        <v>11</v>
      </c>
      <c r="E748" s="9" t="s">
        <v>37</v>
      </c>
      <c r="F748" s="20" t="s">
        <v>66</v>
      </c>
      <c r="G748" s="76">
        <v>39567000</v>
      </c>
      <c r="H748" s="74">
        <v>39567000</v>
      </c>
      <c r="I748" s="19" t="s">
        <v>905</v>
      </c>
      <c r="J748" s="19" t="s">
        <v>905</v>
      </c>
      <c r="K748" s="37" t="s">
        <v>541</v>
      </c>
      <c r="N748" s="14"/>
    </row>
    <row r="749" spans="1:14" s="13" customFormat="1" ht="243.75">
      <c r="A749" s="12" t="s">
        <v>255</v>
      </c>
      <c r="B749" s="18" t="s">
        <v>540</v>
      </c>
      <c r="C749" s="31">
        <v>42095</v>
      </c>
      <c r="D749" s="17">
        <v>11</v>
      </c>
      <c r="E749" s="9" t="s">
        <v>37</v>
      </c>
      <c r="F749" s="20" t="s">
        <v>66</v>
      </c>
      <c r="G749" s="76">
        <v>28743000</v>
      </c>
      <c r="H749" s="74">
        <v>28743000</v>
      </c>
      <c r="I749" s="19" t="s">
        <v>905</v>
      </c>
      <c r="J749" s="19" t="s">
        <v>905</v>
      </c>
      <c r="K749" s="37" t="s">
        <v>542</v>
      </c>
      <c r="N749" s="14"/>
    </row>
    <row r="750" spans="1:14" s="13" customFormat="1" ht="206.25">
      <c r="A750" s="12" t="s">
        <v>255</v>
      </c>
      <c r="B750" s="18" t="s">
        <v>543</v>
      </c>
      <c r="C750" s="31">
        <v>42095</v>
      </c>
      <c r="D750" s="17">
        <v>12</v>
      </c>
      <c r="E750" s="9" t="s">
        <v>37</v>
      </c>
      <c r="F750" s="20" t="s">
        <v>66</v>
      </c>
      <c r="G750" s="76">
        <v>43164000</v>
      </c>
      <c r="H750" s="74">
        <v>43164000</v>
      </c>
      <c r="I750" s="19" t="s">
        <v>905</v>
      </c>
      <c r="J750" s="19" t="s">
        <v>905</v>
      </c>
      <c r="K750" s="37" t="s">
        <v>544</v>
      </c>
      <c r="N750" s="14"/>
    </row>
    <row r="751" spans="1:14" s="13" customFormat="1" ht="131.25">
      <c r="A751" s="12">
        <v>80161500</v>
      </c>
      <c r="B751" s="18" t="s">
        <v>545</v>
      </c>
      <c r="C751" s="31">
        <v>42095</v>
      </c>
      <c r="D751" s="17">
        <v>11</v>
      </c>
      <c r="E751" s="9" t="s">
        <v>37</v>
      </c>
      <c r="F751" s="20" t="s">
        <v>66</v>
      </c>
      <c r="G751" s="76">
        <v>20999000</v>
      </c>
      <c r="H751" s="74">
        <v>20999000</v>
      </c>
      <c r="I751" s="19" t="s">
        <v>905</v>
      </c>
      <c r="J751" s="19" t="s">
        <v>905</v>
      </c>
      <c r="K751" s="37" t="s">
        <v>546</v>
      </c>
      <c r="N751" s="14"/>
    </row>
    <row r="752" spans="1:14" s="13" customFormat="1" ht="243.75">
      <c r="A752" s="12" t="s">
        <v>255</v>
      </c>
      <c r="B752" s="18" t="s">
        <v>547</v>
      </c>
      <c r="C752" s="31">
        <v>42095</v>
      </c>
      <c r="D752" s="17">
        <v>11</v>
      </c>
      <c r="E752" s="9" t="s">
        <v>37</v>
      </c>
      <c r="F752" s="20" t="s">
        <v>66</v>
      </c>
      <c r="G752" s="76">
        <v>39567000</v>
      </c>
      <c r="H752" s="74">
        <v>39567000</v>
      </c>
      <c r="I752" s="19" t="s">
        <v>905</v>
      </c>
      <c r="J752" s="19" t="s">
        <v>905</v>
      </c>
      <c r="K752" s="37" t="s">
        <v>548</v>
      </c>
      <c r="N752" s="14"/>
    </row>
    <row r="753" spans="1:14" s="13" customFormat="1" ht="187.5">
      <c r="A753" s="12">
        <v>80161500</v>
      </c>
      <c r="B753" s="18" t="s">
        <v>549</v>
      </c>
      <c r="C753" s="31">
        <v>42095</v>
      </c>
      <c r="D753" s="17">
        <v>12</v>
      </c>
      <c r="E753" s="9" t="s">
        <v>37</v>
      </c>
      <c r="F753" s="20" t="s">
        <v>66</v>
      </c>
      <c r="G753" s="76">
        <v>22908000</v>
      </c>
      <c r="H753" s="74">
        <v>22908000</v>
      </c>
      <c r="I753" s="19" t="s">
        <v>905</v>
      </c>
      <c r="J753" s="19" t="s">
        <v>905</v>
      </c>
      <c r="K753" s="37" t="s">
        <v>550</v>
      </c>
      <c r="N753" s="14"/>
    </row>
    <row r="754" spans="1:14" s="13" customFormat="1" ht="318.75">
      <c r="A754" s="12" t="s">
        <v>255</v>
      </c>
      <c r="B754" s="18" t="s">
        <v>551</v>
      </c>
      <c r="C754" s="31">
        <v>42095</v>
      </c>
      <c r="D754" s="17">
        <v>4</v>
      </c>
      <c r="E754" s="9" t="s">
        <v>37</v>
      </c>
      <c r="F754" s="20" t="s">
        <v>66</v>
      </c>
      <c r="G754" s="76">
        <v>22160000</v>
      </c>
      <c r="H754" s="74">
        <v>22160000</v>
      </c>
      <c r="I754" s="19" t="s">
        <v>905</v>
      </c>
      <c r="J754" s="19" t="s">
        <v>905</v>
      </c>
      <c r="K754" s="37" t="s">
        <v>552</v>
      </c>
      <c r="N754" s="14"/>
    </row>
    <row r="755" spans="1:14" s="13" customFormat="1" ht="243.75">
      <c r="A755" s="12" t="s">
        <v>255</v>
      </c>
      <c r="B755" s="18" t="s">
        <v>553</v>
      </c>
      <c r="C755" s="31">
        <v>42095</v>
      </c>
      <c r="D755" s="17">
        <v>4</v>
      </c>
      <c r="E755" s="9" t="s">
        <v>37</v>
      </c>
      <c r="F755" s="20" t="s">
        <v>66</v>
      </c>
      <c r="G755" s="76">
        <v>22160000</v>
      </c>
      <c r="H755" s="74">
        <v>22160000</v>
      </c>
      <c r="I755" s="19" t="s">
        <v>905</v>
      </c>
      <c r="J755" s="19" t="s">
        <v>905</v>
      </c>
      <c r="K755" s="37" t="s">
        <v>554</v>
      </c>
      <c r="N755" s="14"/>
    </row>
    <row r="756" spans="1:14" s="13" customFormat="1" ht="243.75">
      <c r="A756" s="12" t="s">
        <v>255</v>
      </c>
      <c r="B756" s="18" t="s">
        <v>555</v>
      </c>
      <c r="C756" s="31">
        <v>42095</v>
      </c>
      <c r="D756" s="17">
        <v>4</v>
      </c>
      <c r="E756" s="9" t="s">
        <v>37</v>
      </c>
      <c r="F756" s="20" t="s">
        <v>66</v>
      </c>
      <c r="G756" s="76">
        <v>22160000</v>
      </c>
      <c r="H756" s="74">
        <v>22160000</v>
      </c>
      <c r="I756" s="19" t="s">
        <v>905</v>
      </c>
      <c r="J756" s="19" t="s">
        <v>905</v>
      </c>
      <c r="K756" s="37" t="s">
        <v>556</v>
      </c>
      <c r="N756" s="14"/>
    </row>
    <row r="757" spans="1:14" s="13" customFormat="1" ht="168.75">
      <c r="A757" s="12" t="s">
        <v>255</v>
      </c>
      <c r="B757" s="18" t="s">
        <v>557</v>
      </c>
      <c r="C757" s="31">
        <v>42095</v>
      </c>
      <c r="D757" s="17">
        <v>4</v>
      </c>
      <c r="E757" s="9" t="s">
        <v>37</v>
      </c>
      <c r="F757" s="20" t="s">
        <v>66</v>
      </c>
      <c r="G757" s="76">
        <v>30116000</v>
      </c>
      <c r="H757" s="74">
        <v>30116000</v>
      </c>
      <c r="I757" s="19" t="s">
        <v>905</v>
      </c>
      <c r="J757" s="19" t="s">
        <v>905</v>
      </c>
      <c r="K757" s="37" t="s">
        <v>558</v>
      </c>
      <c r="N757" s="14"/>
    </row>
    <row r="758" spans="1:14" s="13" customFormat="1" ht="187.5">
      <c r="A758" s="12" t="s">
        <v>255</v>
      </c>
      <c r="B758" s="18" t="s">
        <v>559</v>
      </c>
      <c r="C758" s="31">
        <v>42095</v>
      </c>
      <c r="D758" s="17">
        <v>4</v>
      </c>
      <c r="E758" s="9" t="s">
        <v>37</v>
      </c>
      <c r="F758" s="20" t="s">
        <v>66</v>
      </c>
      <c r="G758" s="76">
        <v>22160000</v>
      </c>
      <c r="H758" s="74">
        <v>22160000</v>
      </c>
      <c r="I758" s="19" t="s">
        <v>905</v>
      </c>
      <c r="J758" s="19" t="s">
        <v>905</v>
      </c>
      <c r="K758" s="37" t="s">
        <v>560</v>
      </c>
      <c r="N758" s="14"/>
    </row>
    <row r="759" spans="1:14" s="13" customFormat="1" ht="187.5">
      <c r="A759" s="12" t="s">
        <v>255</v>
      </c>
      <c r="B759" s="18" t="s">
        <v>561</v>
      </c>
      <c r="C759" s="31">
        <v>42095</v>
      </c>
      <c r="D759" s="17">
        <v>4</v>
      </c>
      <c r="E759" s="9" t="s">
        <v>37</v>
      </c>
      <c r="F759" s="20" t="s">
        <v>66</v>
      </c>
      <c r="G759" s="76">
        <v>22160000</v>
      </c>
      <c r="H759" s="74">
        <v>22160000</v>
      </c>
      <c r="I759" s="19" t="s">
        <v>905</v>
      </c>
      <c r="J759" s="19" t="s">
        <v>905</v>
      </c>
      <c r="K759" s="37" t="s">
        <v>562</v>
      </c>
      <c r="N759" s="14"/>
    </row>
    <row r="760" spans="1:14" s="13" customFormat="1" ht="206.25">
      <c r="A760" s="12" t="s">
        <v>255</v>
      </c>
      <c r="B760" s="18" t="s">
        <v>563</v>
      </c>
      <c r="C760" s="31">
        <v>42095</v>
      </c>
      <c r="D760" s="17">
        <v>4</v>
      </c>
      <c r="E760" s="9" t="s">
        <v>37</v>
      </c>
      <c r="F760" s="20" t="s">
        <v>66</v>
      </c>
      <c r="G760" s="76">
        <v>22160000</v>
      </c>
      <c r="H760" s="74">
        <v>22160000</v>
      </c>
      <c r="I760" s="19" t="s">
        <v>905</v>
      </c>
      <c r="J760" s="19" t="s">
        <v>905</v>
      </c>
      <c r="K760" s="37" t="s">
        <v>564</v>
      </c>
      <c r="N760" s="14"/>
    </row>
    <row r="761" spans="1:14" s="13" customFormat="1" ht="168.75">
      <c r="A761" s="12" t="s">
        <v>255</v>
      </c>
      <c r="B761" s="18" t="s">
        <v>565</v>
      </c>
      <c r="C761" s="31">
        <v>42095</v>
      </c>
      <c r="D761" s="17">
        <v>4</v>
      </c>
      <c r="E761" s="9" t="s">
        <v>37</v>
      </c>
      <c r="F761" s="20" t="s">
        <v>66</v>
      </c>
      <c r="G761" s="76">
        <v>22160000</v>
      </c>
      <c r="H761" s="74">
        <v>22160000</v>
      </c>
      <c r="I761" s="19" t="s">
        <v>905</v>
      </c>
      <c r="J761" s="19" t="s">
        <v>905</v>
      </c>
      <c r="K761" s="37" t="s">
        <v>566</v>
      </c>
      <c r="N761" s="14"/>
    </row>
    <row r="762" spans="1:14" s="13" customFormat="1" ht="150">
      <c r="A762" s="12">
        <v>80161500</v>
      </c>
      <c r="B762" s="18" t="s">
        <v>567</v>
      </c>
      <c r="C762" s="31">
        <v>42095</v>
      </c>
      <c r="D762" s="17">
        <v>4</v>
      </c>
      <c r="E762" s="9" t="s">
        <v>37</v>
      </c>
      <c r="F762" s="20" t="s">
        <v>66</v>
      </c>
      <c r="G762" s="76">
        <v>7636000</v>
      </c>
      <c r="H762" s="74">
        <v>7636000</v>
      </c>
      <c r="I762" s="19" t="s">
        <v>905</v>
      </c>
      <c r="J762" s="19" t="s">
        <v>905</v>
      </c>
      <c r="K762" s="37" t="s">
        <v>568</v>
      </c>
      <c r="N762" s="14"/>
    </row>
    <row r="763" spans="1:14" s="13" customFormat="1" ht="150">
      <c r="A763" s="12">
        <v>80161500</v>
      </c>
      <c r="B763" s="18" t="s">
        <v>569</v>
      </c>
      <c r="C763" s="31">
        <v>42095</v>
      </c>
      <c r="D763" s="17">
        <v>4</v>
      </c>
      <c r="E763" s="9" t="s">
        <v>37</v>
      </c>
      <c r="F763" s="20" t="s">
        <v>66</v>
      </c>
      <c r="G763" s="76">
        <v>7636000</v>
      </c>
      <c r="H763" s="74">
        <v>7636000</v>
      </c>
      <c r="I763" s="19" t="s">
        <v>905</v>
      </c>
      <c r="J763" s="19" t="s">
        <v>905</v>
      </c>
      <c r="K763" s="37" t="s">
        <v>570</v>
      </c>
      <c r="N763" s="14"/>
    </row>
    <row r="764" spans="1:14" s="13" customFormat="1" ht="206.25">
      <c r="A764" s="12" t="s">
        <v>255</v>
      </c>
      <c r="B764" s="18" t="s">
        <v>571</v>
      </c>
      <c r="C764" s="31">
        <v>42095</v>
      </c>
      <c r="D764" s="17">
        <v>4</v>
      </c>
      <c r="E764" s="9" t="s">
        <v>37</v>
      </c>
      <c r="F764" s="20" t="s">
        <v>66</v>
      </c>
      <c r="G764" s="76">
        <v>26384000</v>
      </c>
      <c r="H764" s="74">
        <v>26384000</v>
      </c>
      <c r="I764" s="19" t="s">
        <v>905</v>
      </c>
      <c r="J764" s="19" t="s">
        <v>905</v>
      </c>
      <c r="K764" s="37" t="s">
        <v>572</v>
      </c>
      <c r="N764" s="14"/>
    </row>
    <row r="765" spans="1:14" s="13" customFormat="1" ht="225">
      <c r="A765" s="12">
        <v>80161500</v>
      </c>
      <c r="B765" s="18" t="s">
        <v>573</v>
      </c>
      <c r="C765" s="31">
        <v>42095</v>
      </c>
      <c r="D765" s="17">
        <v>4</v>
      </c>
      <c r="E765" s="9" t="s">
        <v>37</v>
      </c>
      <c r="F765" s="20" t="s">
        <v>66</v>
      </c>
      <c r="G765" s="76">
        <v>7636000</v>
      </c>
      <c r="H765" s="74">
        <v>7636000</v>
      </c>
      <c r="I765" s="19" t="s">
        <v>905</v>
      </c>
      <c r="J765" s="19" t="s">
        <v>905</v>
      </c>
      <c r="K765" s="37" t="s">
        <v>574</v>
      </c>
      <c r="N765" s="14"/>
    </row>
    <row r="766" spans="1:14" s="13" customFormat="1" ht="206.25">
      <c r="A766" s="12" t="s">
        <v>255</v>
      </c>
      <c r="B766" s="18" t="s">
        <v>575</v>
      </c>
      <c r="C766" s="31">
        <v>42095</v>
      </c>
      <c r="D766" s="17">
        <v>4</v>
      </c>
      <c r="E766" s="9" t="s">
        <v>37</v>
      </c>
      <c r="F766" s="20" t="s">
        <v>66</v>
      </c>
      <c r="G766" s="76">
        <v>9288000</v>
      </c>
      <c r="H766" s="74">
        <v>9288000</v>
      </c>
      <c r="I766" s="19" t="s">
        <v>905</v>
      </c>
      <c r="J766" s="19" t="s">
        <v>905</v>
      </c>
      <c r="K766" s="37" t="s">
        <v>576</v>
      </c>
      <c r="N766" s="14"/>
    </row>
    <row r="767" spans="1:14" s="13" customFormat="1" ht="243.75">
      <c r="A767" s="12" t="s">
        <v>255</v>
      </c>
      <c r="B767" s="18" t="s">
        <v>577</v>
      </c>
      <c r="C767" s="31">
        <v>42095</v>
      </c>
      <c r="D767" s="17">
        <v>4</v>
      </c>
      <c r="E767" s="9" t="s">
        <v>37</v>
      </c>
      <c r="F767" s="20" t="s">
        <v>66</v>
      </c>
      <c r="G767" s="76">
        <v>30116000</v>
      </c>
      <c r="H767" s="74">
        <v>30116000</v>
      </c>
      <c r="I767" s="19" t="s">
        <v>905</v>
      </c>
      <c r="J767" s="19" t="s">
        <v>905</v>
      </c>
      <c r="K767" s="37" t="s">
        <v>578</v>
      </c>
      <c r="N767" s="14"/>
    </row>
    <row r="768" spans="1:14" s="13" customFormat="1" ht="131.25">
      <c r="A768" s="12">
        <v>80161500</v>
      </c>
      <c r="B768" s="18" t="s">
        <v>579</v>
      </c>
      <c r="C768" s="31">
        <v>42095</v>
      </c>
      <c r="D768" s="17">
        <v>4</v>
      </c>
      <c r="E768" s="9" t="s">
        <v>37</v>
      </c>
      <c r="F768" s="20" t="s">
        <v>66</v>
      </c>
      <c r="G768" s="76">
        <v>6960000</v>
      </c>
      <c r="H768" s="74">
        <v>6960000</v>
      </c>
      <c r="I768" s="19" t="s">
        <v>905</v>
      </c>
      <c r="J768" s="19" t="s">
        <v>905</v>
      </c>
      <c r="K768" s="37" t="s">
        <v>580</v>
      </c>
      <c r="N768" s="14"/>
    </row>
    <row r="769" spans="1:14" s="13" customFormat="1" ht="243.75">
      <c r="A769" s="12" t="s">
        <v>255</v>
      </c>
      <c r="B769" s="18" t="s">
        <v>581</v>
      </c>
      <c r="C769" s="31">
        <v>42095</v>
      </c>
      <c r="D769" s="17">
        <v>4</v>
      </c>
      <c r="E769" s="9" t="s">
        <v>37</v>
      </c>
      <c r="F769" s="20" t="s">
        <v>66</v>
      </c>
      <c r="G769" s="76">
        <v>9476000</v>
      </c>
      <c r="H769" s="74">
        <v>9476000</v>
      </c>
      <c r="I769" s="19" t="s">
        <v>905</v>
      </c>
      <c r="J769" s="19" t="s">
        <v>905</v>
      </c>
      <c r="K769" s="37" t="s">
        <v>582</v>
      </c>
      <c r="N769" s="14"/>
    </row>
    <row r="770" spans="1:14" s="13" customFormat="1" ht="131.25">
      <c r="A770" s="12" t="s">
        <v>255</v>
      </c>
      <c r="B770" s="18" t="s">
        <v>583</v>
      </c>
      <c r="C770" s="31">
        <v>42095</v>
      </c>
      <c r="D770" s="17">
        <v>4</v>
      </c>
      <c r="E770" s="9" t="s">
        <v>37</v>
      </c>
      <c r="F770" s="20" t="s">
        <v>66</v>
      </c>
      <c r="G770" s="76">
        <v>26384000</v>
      </c>
      <c r="H770" s="74">
        <v>26384000</v>
      </c>
      <c r="I770" s="19" t="s">
        <v>905</v>
      </c>
      <c r="J770" s="19" t="s">
        <v>905</v>
      </c>
      <c r="K770" s="37" t="s">
        <v>584</v>
      </c>
      <c r="N770" s="14"/>
    </row>
    <row r="771" spans="1:14" s="13" customFormat="1" ht="206.25">
      <c r="A771" s="12" t="s">
        <v>255</v>
      </c>
      <c r="B771" s="18" t="s">
        <v>585</v>
      </c>
      <c r="C771" s="31">
        <v>42095</v>
      </c>
      <c r="D771" s="17">
        <v>4</v>
      </c>
      <c r="E771" s="9" t="s">
        <v>37</v>
      </c>
      <c r="F771" s="20" t="s">
        <v>66</v>
      </c>
      <c r="G771" s="76">
        <v>26384000</v>
      </c>
      <c r="H771" s="74">
        <v>26384000</v>
      </c>
      <c r="I771" s="19" t="s">
        <v>905</v>
      </c>
      <c r="J771" s="19" t="s">
        <v>905</v>
      </c>
      <c r="K771" s="37" t="s">
        <v>586</v>
      </c>
      <c r="N771" s="14"/>
    </row>
    <row r="772" spans="1:14" s="13" customFormat="1" ht="281.25">
      <c r="A772" s="12" t="s">
        <v>255</v>
      </c>
      <c r="B772" s="18" t="s">
        <v>587</v>
      </c>
      <c r="C772" s="31">
        <v>42095</v>
      </c>
      <c r="D772" s="17">
        <v>4</v>
      </c>
      <c r="E772" s="9" t="s">
        <v>37</v>
      </c>
      <c r="F772" s="20" t="s">
        <v>66</v>
      </c>
      <c r="G772" s="76">
        <v>26384000</v>
      </c>
      <c r="H772" s="74">
        <v>26384000</v>
      </c>
      <c r="I772" s="19" t="s">
        <v>905</v>
      </c>
      <c r="J772" s="19" t="s">
        <v>905</v>
      </c>
      <c r="K772" s="37" t="s">
        <v>588</v>
      </c>
      <c r="N772" s="14"/>
    </row>
    <row r="773" spans="1:14" s="13" customFormat="1" ht="225">
      <c r="A773" s="12" t="s">
        <v>255</v>
      </c>
      <c r="B773" s="18" t="s">
        <v>589</v>
      </c>
      <c r="C773" s="31">
        <v>42095</v>
      </c>
      <c r="D773" s="17">
        <v>4</v>
      </c>
      <c r="E773" s="9" t="s">
        <v>37</v>
      </c>
      <c r="F773" s="20" t="s">
        <v>66</v>
      </c>
      <c r="G773" s="76">
        <v>10452000</v>
      </c>
      <c r="H773" s="74">
        <v>10452000</v>
      </c>
      <c r="I773" s="19" t="s">
        <v>905</v>
      </c>
      <c r="J773" s="19" t="s">
        <v>905</v>
      </c>
      <c r="K773" s="37" t="s">
        <v>590</v>
      </c>
      <c r="N773" s="14"/>
    </row>
    <row r="774" spans="1:14" s="13" customFormat="1" ht="206.25">
      <c r="A774" s="12" t="s">
        <v>255</v>
      </c>
      <c r="B774" s="18" t="s">
        <v>591</v>
      </c>
      <c r="C774" s="31">
        <v>42095</v>
      </c>
      <c r="D774" s="17">
        <v>4</v>
      </c>
      <c r="E774" s="9" t="s">
        <v>37</v>
      </c>
      <c r="F774" s="20" t="s">
        <v>66</v>
      </c>
      <c r="G774" s="76">
        <v>18479000</v>
      </c>
      <c r="H774" s="74">
        <v>18479000</v>
      </c>
      <c r="I774" s="19" t="s">
        <v>905</v>
      </c>
      <c r="J774" s="19" t="s">
        <v>905</v>
      </c>
      <c r="K774" s="37" t="s">
        <v>592</v>
      </c>
      <c r="N774" s="14"/>
    </row>
    <row r="775" spans="1:14" s="13" customFormat="1" ht="150">
      <c r="A775" s="12" t="s">
        <v>255</v>
      </c>
      <c r="B775" s="18" t="s">
        <v>593</v>
      </c>
      <c r="C775" s="31">
        <v>42095</v>
      </c>
      <c r="D775" s="17">
        <v>4</v>
      </c>
      <c r="E775" s="9" t="s">
        <v>37</v>
      </c>
      <c r="F775" s="20" t="s">
        <v>66</v>
      </c>
      <c r="G775" s="76">
        <v>22160000</v>
      </c>
      <c r="H775" s="74">
        <v>22160000</v>
      </c>
      <c r="I775" s="19" t="s">
        <v>905</v>
      </c>
      <c r="J775" s="19" t="s">
        <v>905</v>
      </c>
      <c r="K775" s="37" t="s">
        <v>594</v>
      </c>
      <c r="N775" s="14"/>
    </row>
    <row r="776" spans="1:14" s="13" customFormat="1" ht="150">
      <c r="A776" s="12" t="s">
        <v>255</v>
      </c>
      <c r="B776" s="18" t="s">
        <v>595</v>
      </c>
      <c r="C776" s="31">
        <v>42095</v>
      </c>
      <c r="D776" s="17">
        <v>4</v>
      </c>
      <c r="E776" s="9" t="s">
        <v>37</v>
      </c>
      <c r="F776" s="20" t="s">
        <v>66</v>
      </c>
      <c r="G776" s="76">
        <v>14388000</v>
      </c>
      <c r="H776" s="74">
        <v>14388000</v>
      </c>
      <c r="I776" s="19" t="s">
        <v>905</v>
      </c>
      <c r="J776" s="19" t="s">
        <v>905</v>
      </c>
      <c r="K776" s="37" t="s">
        <v>596</v>
      </c>
      <c r="N776" s="14"/>
    </row>
    <row r="777" spans="1:14" s="13" customFormat="1" ht="225">
      <c r="A777" s="12" t="s">
        <v>255</v>
      </c>
      <c r="B777" s="18" t="s">
        <v>597</v>
      </c>
      <c r="C777" s="31">
        <v>42095</v>
      </c>
      <c r="D777" s="17">
        <v>4</v>
      </c>
      <c r="E777" s="9" t="s">
        <v>37</v>
      </c>
      <c r="F777" s="20" t="s">
        <v>66</v>
      </c>
      <c r="G777" s="76">
        <v>30116000</v>
      </c>
      <c r="H777" s="74">
        <v>30116000</v>
      </c>
      <c r="I777" s="19" t="s">
        <v>905</v>
      </c>
      <c r="J777" s="19" t="s">
        <v>905</v>
      </c>
      <c r="K777" s="37" t="s">
        <v>598</v>
      </c>
      <c r="N777" s="14"/>
    </row>
    <row r="778" spans="1:14" s="13" customFormat="1" ht="225">
      <c r="A778" s="12" t="s">
        <v>255</v>
      </c>
      <c r="B778" s="18" t="s">
        <v>599</v>
      </c>
      <c r="C778" s="31">
        <v>42095</v>
      </c>
      <c r="D778" s="17">
        <v>4</v>
      </c>
      <c r="E778" s="9" t="s">
        <v>37</v>
      </c>
      <c r="F778" s="20" t="s">
        <v>66</v>
      </c>
      <c r="G778" s="76">
        <v>18616000</v>
      </c>
      <c r="H778" s="74">
        <v>18616000</v>
      </c>
      <c r="I778" s="19" t="s">
        <v>905</v>
      </c>
      <c r="J778" s="19" t="s">
        <v>905</v>
      </c>
      <c r="K778" s="37" t="s">
        <v>600</v>
      </c>
      <c r="N778" s="14"/>
    </row>
    <row r="779" spans="1:14" s="13" customFormat="1" ht="187.5">
      <c r="A779" s="12" t="s">
        <v>255</v>
      </c>
      <c r="B779" s="18" t="s">
        <v>601</v>
      </c>
      <c r="C779" s="31">
        <v>42095</v>
      </c>
      <c r="D779" s="17">
        <v>4</v>
      </c>
      <c r="E779" s="9" t="s">
        <v>37</v>
      </c>
      <c r="F779" s="20" t="s">
        <v>66</v>
      </c>
      <c r="G779" s="76">
        <v>22160000</v>
      </c>
      <c r="H779" s="74">
        <v>22160000</v>
      </c>
      <c r="I779" s="19" t="s">
        <v>905</v>
      </c>
      <c r="J779" s="19" t="s">
        <v>905</v>
      </c>
      <c r="K779" s="37" t="s">
        <v>602</v>
      </c>
      <c r="N779" s="14"/>
    </row>
    <row r="780" spans="1:14" s="13" customFormat="1" ht="243.75">
      <c r="A780" s="12" t="s">
        <v>255</v>
      </c>
      <c r="B780" s="18" t="s">
        <v>603</v>
      </c>
      <c r="C780" s="31">
        <v>42095</v>
      </c>
      <c r="D780" s="17">
        <v>4</v>
      </c>
      <c r="E780" s="9" t="s">
        <v>37</v>
      </c>
      <c r="F780" s="20" t="s">
        <v>66</v>
      </c>
      <c r="G780" s="76">
        <v>12732000</v>
      </c>
      <c r="H780" s="74">
        <v>12732000</v>
      </c>
      <c r="I780" s="19" t="s">
        <v>905</v>
      </c>
      <c r="J780" s="19" t="s">
        <v>905</v>
      </c>
      <c r="K780" s="37" t="s">
        <v>604</v>
      </c>
      <c r="N780" s="14"/>
    </row>
    <row r="781" spans="1:14" s="13" customFormat="1" ht="337.5">
      <c r="A781" s="12" t="s">
        <v>255</v>
      </c>
      <c r="B781" s="18" t="s">
        <v>605</v>
      </c>
      <c r="C781" s="31">
        <v>42095</v>
      </c>
      <c r="D781" s="17">
        <v>4</v>
      </c>
      <c r="E781" s="9" t="s">
        <v>37</v>
      </c>
      <c r="F781" s="20" t="s">
        <v>66</v>
      </c>
      <c r="G781" s="76">
        <v>26384000</v>
      </c>
      <c r="H781" s="74">
        <v>26384000</v>
      </c>
      <c r="I781" s="19" t="s">
        <v>905</v>
      </c>
      <c r="J781" s="19" t="s">
        <v>905</v>
      </c>
      <c r="K781" s="37" t="s">
        <v>606</v>
      </c>
      <c r="N781" s="14"/>
    </row>
    <row r="782" spans="1:14" s="13" customFormat="1" ht="168.75">
      <c r="A782" s="12">
        <v>80161500</v>
      </c>
      <c r="B782" s="18" t="s">
        <v>607</v>
      </c>
      <c r="C782" s="31">
        <v>42095</v>
      </c>
      <c r="D782" s="17">
        <v>4</v>
      </c>
      <c r="E782" s="9" t="s">
        <v>37</v>
      </c>
      <c r="F782" s="20" t="s">
        <v>66</v>
      </c>
      <c r="G782" s="76">
        <v>7636000</v>
      </c>
      <c r="H782" s="74">
        <v>7636000</v>
      </c>
      <c r="I782" s="19" t="s">
        <v>905</v>
      </c>
      <c r="J782" s="19" t="s">
        <v>905</v>
      </c>
      <c r="K782" s="37" t="s">
        <v>608</v>
      </c>
      <c r="N782" s="14"/>
    </row>
    <row r="783" spans="1:14" s="13" customFormat="1" ht="243.75">
      <c r="A783" s="12" t="s">
        <v>255</v>
      </c>
      <c r="B783" s="18" t="s">
        <v>609</v>
      </c>
      <c r="C783" s="31">
        <v>42095</v>
      </c>
      <c r="D783" s="17">
        <v>4</v>
      </c>
      <c r="E783" s="9" t="s">
        <v>37</v>
      </c>
      <c r="F783" s="20" t="s">
        <v>66</v>
      </c>
      <c r="G783" s="76">
        <v>9196000</v>
      </c>
      <c r="H783" s="74">
        <v>9196000</v>
      </c>
      <c r="I783" s="19" t="s">
        <v>905</v>
      </c>
      <c r="J783" s="19" t="s">
        <v>905</v>
      </c>
      <c r="K783" s="37" t="s">
        <v>610</v>
      </c>
      <c r="N783" s="14"/>
    </row>
    <row r="784" spans="1:14" s="13" customFormat="1" ht="150">
      <c r="A784" s="12" t="s">
        <v>255</v>
      </c>
      <c r="B784" s="18" t="s">
        <v>611</v>
      </c>
      <c r="C784" s="31">
        <v>42095</v>
      </c>
      <c r="D784" s="17">
        <v>4</v>
      </c>
      <c r="E784" s="9" t="s">
        <v>37</v>
      </c>
      <c r="F784" s="20" t="s">
        <v>66</v>
      </c>
      <c r="G784" s="76">
        <v>23876000</v>
      </c>
      <c r="H784" s="74">
        <v>23876000</v>
      </c>
      <c r="I784" s="19" t="s">
        <v>905</v>
      </c>
      <c r="J784" s="19" t="s">
        <v>905</v>
      </c>
      <c r="K784" s="37" t="s">
        <v>612</v>
      </c>
      <c r="N784" s="14"/>
    </row>
    <row r="785" spans="1:14" s="13" customFormat="1" ht="206.25">
      <c r="A785" s="12">
        <v>80161500</v>
      </c>
      <c r="B785" s="18" t="s">
        <v>613</v>
      </c>
      <c r="C785" s="31">
        <v>42095</v>
      </c>
      <c r="D785" s="17">
        <v>4</v>
      </c>
      <c r="E785" s="9" t="s">
        <v>37</v>
      </c>
      <c r="F785" s="20" t="s">
        <v>66</v>
      </c>
      <c r="G785" s="76">
        <v>7636000</v>
      </c>
      <c r="H785" s="74">
        <v>7636000</v>
      </c>
      <c r="I785" s="19" t="s">
        <v>905</v>
      </c>
      <c r="J785" s="19" t="s">
        <v>905</v>
      </c>
      <c r="K785" s="37" t="s">
        <v>614</v>
      </c>
      <c r="N785" s="14"/>
    </row>
    <row r="786" spans="1:14" s="13" customFormat="1" ht="168.75">
      <c r="A786" s="12">
        <v>80161500</v>
      </c>
      <c r="B786" s="18" t="s">
        <v>615</v>
      </c>
      <c r="C786" s="31">
        <v>42095</v>
      </c>
      <c r="D786" s="17">
        <v>4</v>
      </c>
      <c r="E786" s="9" t="s">
        <v>37</v>
      </c>
      <c r="F786" s="20" t="s">
        <v>66</v>
      </c>
      <c r="G786" s="76">
        <v>7636000</v>
      </c>
      <c r="H786" s="74">
        <v>7636000</v>
      </c>
      <c r="I786" s="19" t="s">
        <v>905</v>
      </c>
      <c r="J786" s="19" t="s">
        <v>905</v>
      </c>
      <c r="K786" s="37" t="s">
        <v>616</v>
      </c>
      <c r="N786" s="14"/>
    </row>
    <row r="787" spans="1:14" s="13" customFormat="1" ht="168.75">
      <c r="A787" s="12">
        <v>80161500</v>
      </c>
      <c r="B787" s="18" t="s">
        <v>617</v>
      </c>
      <c r="C787" s="31">
        <v>42095</v>
      </c>
      <c r="D787" s="17">
        <v>4</v>
      </c>
      <c r="E787" s="9" t="s">
        <v>37</v>
      </c>
      <c r="F787" s="20" t="s">
        <v>66</v>
      </c>
      <c r="G787" s="76">
        <v>7636000</v>
      </c>
      <c r="H787" s="74">
        <v>7636000</v>
      </c>
      <c r="I787" s="19" t="s">
        <v>905</v>
      </c>
      <c r="J787" s="19" t="s">
        <v>905</v>
      </c>
      <c r="K787" s="37" t="s">
        <v>618</v>
      </c>
      <c r="N787" s="14"/>
    </row>
    <row r="788" spans="1:14" s="13" customFormat="1" ht="187.5">
      <c r="A788" s="12" t="s">
        <v>255</v>
      </c>
      <c r="B788" s="18" t="s">
        <v>619</v>
      </c>
      <c r="C788" s="31">
        <v>42095</v>
      </c>
      <c r="D788" s="17">
        <v>4</v>
      </c>
      <c r="E788" s="9" t="s">
        <v>37</v>
      </c>
      <c r="F788" s="20" t="s">
        <v>66</v>
      </c>
      <c r="G788" s="76">
        <v>18616000</v>
      </c>
      <c r="H788" s="74">
        <v>18616000</v>
      </c>
      <c r="I788" s="19" t="s">
        <v>905</v>
      </c>
      <c r="J788" s="19" t="s">
        <v>905</v>
      </c>
      <c r="K788" s="37" t="s">
        <v>620</v>
      </c>
      <c r="N788" s="14"/>
    </row>
    <row r="789" spans="1:14" s="13" customFormat="1" ht="206.25">
      <c r="A789" s="12" t="s">
        <v>255</v>
      </c>
      <c r="B789" s="18" t="s">
        <v>621</v>
      </c>
      <c r="C789" s="31">
        <v>42095</v>
      </c>
      <c r="D789" s="17">
        <v>4</v>
      </c>
      <c r="E789" s="9" t="s">
        <v>37</v>
      </c>
      <c r="F789" s="20" t="s">
        <v>66</v>
      </c>
      <c r="G789" s="76">
        <v>9288000</v>
      </c>
      <c r="H789" s="74">
        <v>9288000</v>
      </c>
      <c r="I789" s="19" t="s">
        <v>905</v>
      </c>
      <c r="J789" s="19" t="s">
        <v>905</v>
      </c>
      <c r="K789" s="37" t="s">
        <v>622</v>
      </c>
      <c r="N789" s="14"/>
    </row>
    <row r="790" spans="1:14" s="13" customFormat="1" ht="262.5">
      <c r="A790" s="12" t="s">
        <v>255</v>
      </c>
      <c r="B790" s="18" t="s">
        <v>623</v>
      </c>
      <c r="C790" s="31">
        <v>42095</v>
      </c>
      <c r="D790" s="17">
        <v>4</v>
      </c>
      <c r="E790" s="9" t="s">
        <v>37</v>
      </c>
      <c r="F790" s="20" t="s">
        <v>66</v>
      </c>
      <c r="G790" s="76">
        <v>26384000</v>
      </c>
      <c r="H790" s="74">
        <v>26384000</v>
      </c>
      <c r="I790" s="19" t="s">
        <v>905</v>
      </c>
      <c r="J790" s="19" t="s">
        <v>905</v>
      </c>
      <c r="K790" s="37" t="s">
        <v>624</v>
      </c>
      <c r="N790" s="14"/>
    </row>
    <row r="791" spans="1:14" s="13" customFormat="1" ht="150">
      <c r="A791" s="12" t="s">
        <v>255</v>
      </c>
      <c r="B791" s="18" t="s">
        <v>625</v>
      </c>
      <c r="C791" s="31">
        <v>42095</v>
      </c>
      <c r="D791" s="17">
        <v>4</v>
      </c>
      <c r="E791" s="9" t="s">
        <v>37</v>
      </c>
      <c r="F791" s="20" t="s">
        <v>66</v>
      </c>
      <c r="G791" s="76">
        <v>14388000</v>
      </c>
      <c r="H791" s="74">
        <v>14388000</v>
      </c>
      <c r="I791" s="19" t="s">
        <v>905</v>
      </c>
      <c r="J791" s="19" t="s">
        <v>905</v>
      </c>
      <c r="K791" s="37" t="s">
        <v>626</v>
      </c>
      <c r="N791" s="14"/>
    </row>
    <row r="792" spans="1:14" s="13" customFormat="1" ht="131.25">
      <c r="A792" s="12">
        <v>80161500</v>
      </c>
      <c r="B792" s="18" t="s">
        <v>627</v>
      </c>
      <c r="C792" s="31">
        <v>42095</v>
      </c>
      <c r="D792" s="17">
        <v>4</v>
      </c>
      <c r="E792" s="9" t="s">
        <v>37</v>
      </c>
      <c r="F792" s="20" t="s">
        <v>66</v>
      </c>
      <c r="G792" s="76">
        <v>6148000</v>
      </c>
      <c r="H792" s="74">
        <v>6148000</v>
      </c>
      <c r="I792" s="19" t="s">
        <v>905</v>
      </c>
      <c r="J792" s="19" t="s">
        <v>905</v>
      </c>
      <c r="K792" s="37" t="s">
        <v>628</v>
      </c>
      <c r="N792" s="14"/>
    </row>
    <row r="793" spans="1:14" s="13" customFormat="1" ht="262.5">
      <c r="A793" s="12" t="s">
        <v>255</v>
      </c>
      <c r="B793" s="18" t="s">
        <v>629</v>
      </c>
      <c r="C793" s="31">
        <v>42095</v>
      </c>
      <c r="D793" s="17">
        <v>4</v>
      </c>
      <c r="E793" s="9" t="s">
        <v>37</v>
      </c>
      <c r="F793" s="20" t="s">
        <v>66</v>
      </c>
      <c r="G793" s="76">
        <v>18616000</v>
      </c>
      <c r="H793" s="74">
        <v>18616000</v>
      </c>
      <c r="I793" s="19" t="s">
        <v>905</v>
      </c>
      <c r="J793" s="19" t="s">
        <v>905</v>
      </c>
      <c r="K793" s="37" t="s">
        <v>630</v>
      </c>
      <c r="N793" s="14"/>
    </row>
    <row r="794" spans="1:14" s="13" customFormat="1" ht="206.25">
      <c r="A794" s="12" t="s">
        <v>255</v>
      </c>
      <c r="B794" s="18" t="s">
        <v>631</v>
      </c>
      <c r="C794" s="31">
        <v>42095</v>
      </c>
      <c r="D794" s="17">
        <v>4</v>
      </c>
      <c r="E794" s="9" t="s">
        <v>37</v>
      </c>
      <c r="F794" s="20" t="s">
        <v>66</v>
      </c>
      <c r="G794" s="76">
        <v>7940000</v>
      </c>
      <c r="H794" s="74">
        <v>7940000</v>
      </c>
      <c r="I794" s="19" t="s">
        <v>905</v>
      </c>
      <c r="J794" s="19" t="s">
        <v>905</v>
      </c>
      <c r="K794" s="37" t="s">
        <v>632</v>
      </c>
      <c r="N794" s="14"/>
    </row>
    <row r="795" spans="1:14" s="13" customFormat="1" ht="225">
      <c r="A795" s="12" t="s">
        <v>255</v>
      </c>
      <c r="B795" s="18" t="s">
        <v>633</v>
      </c>
      <c r="C795" s="31">
        <v>42095</v>
      </c>
      <c r="D795" s="17">
        <v>4</v>
      </c>
      <c r="E795" s="9" t="s">
        <v>37</v>
      </c>
      <c r="F795" s="20" t="s">
        <v>66</v>
      </c>
      <c r="G795" s="76">
        <v>23876000</v>
      </c>
      <c r="H795" s="74">
        <v>23876000</v>
      </c>
      <c r="I795" s="19" t="s">
        <v>905</v>
      </c>
      <c r="J795" s="19" t="s">
        <v>905</v>
      </c>
      <c r="K795" s="37" t="s">
        <v>634</v>
      </c>
      <c r="N795" s="14"/>
    </row>
    <row r="796" spans="1:14" s="13" customFormat="1" ht="131.25">
      <c r="A796" s="12">
        <v>80161500</v>
      </c>
      <c r="B796" s="18" t="s">
        <v>635</v>
      </c>
      <c r="C796" s="31">
        <v>42095</v>
      </c>
      <c r="D796" s="17">
        <v>4</v>
      </c>
      <c r="E796" s="9" t="s">
        <v>37</v>
      </c>
      <c r="F796" s="20" t="s">
        <v>66</v>
      </c>
      <c r="G796" s="76">
        <v>7636000</v>
      </c>
      <c r="H796" s="74">
        <v>7636000</v>
      </c>
      <c r="I796" s="19" t="s">
        <v>905</v>
      </c>
      <c r="J796" s="19" t="s">
        <v>905</v>
      </c>
      <c r="K796" s="37" t="s">
        <v>636</v>
      </c>
      <c r="N796" s="14"/>
    </row>
    <row r="797" spans="1:14" s="13" customFormat="1" ht="243.75">
      <c r="A797" s="12" t="s">
        <v>255</v>
      </c>
      <c r="B797" s="18" t="s">
        <v>637</v>
      </c>
      <c r="C797" s="31">
        <v>42095</v>
      </c>
      <c r="D797" s="17">
        <v>4</v>
      </c>
      <c r="E797" s="9" t="s">
        <v>37</v>
      </c>
      <c r="F797" s="20" t="s">
        <v>66</v>
      </c>
      <c r="G797" s="76">
        <v>30116000</v>
      </c>
      <c r="H797" s="74">
        <v>30116000</v>
      </c>
      <c r="I797" s="19" t="s">
        <v>905</v>
      </c>
      <c r="J797" s="19" t="s">
        <v>905</v>
      </c>
      <c r="K797" s="37" t="s">
        <v>638</v>
      </c>
      <c r="N797" s="14"/>
    </row>
    <row r="798" spans="1:14" s="13" customFormat="1" ht="206.25">
      <c r="A798" s="12">
        <v>80161500</v>
      </c>
      <c r="B798" s="18" t="s">
        <v>639</v>
      </c>
      <c r="C798" s="31">
        <v>42095</v>
      </c>
      <c r="D798" s="17">
        <v>4</v>
      </c>
      <c r="E798" s="9" t="s">
        <v>37</v>
      </c>
      <c r="F798" s="20" t="s">
        <v>66</v>
      </c>
      <c r="G798" s="76">
        <v>7636000</v>
      </c>
      <c r="H798" s="74">
        <v>7636000</v>
      </c>
      <c r="I798" s="19" t="s">
        <v>905</v>
      </c>
      <c r="J798" s="19" t="s">
        <v>905</v>
      </c>
      <c r="K798" s="37" t="s">
        <v>640</v>
      </c>
      <c r="N798" s="14"/>
    </row>
    <row r="799" spans="1:14" s="13" customFormat="1" ht="187.5">
      <c r="A799" s="12">
        <v>80161500</v>
      </c>
      <c r="B799" s="18" t="s">
        <v>641</v>
      </c>
      <c r="C799" s="31">
        <v>42095</v>
      </c>
      <c r="D799" s="17">
        <v>4</v>
      </c>
      <c r="E799" s="9" t="s">
        <v>37</v>
      </c>
      <c r="F799" s="20" t="s">
        <v>66</v>
      </c>
      <c r="G799" s="76">
        <v>7636000</v>
      </c>
      <c r="H799" s="74">
        <v>7636000</v>
      </c>
      <c r="I799" s="19" t="s">
        <v>905</v>
      </c>
      <c r="J799" s="19" t="s">
        <v>905</v>
      </c>
      <c r="K799" s="37" t="s">
        <v>642</v>
      </c>
      <c r="N799" s="14"/>
    </row>
    <row r="800" spans="1:14" s="13" customFormat="1" ht="168.75">
      <c r="A800" s="12" t="s">
        <v>255</v>
      </c>
      <c r="B800" s="18" t="s">
        <v>643</v>
      </c>
      <c r="C800" s="31">
        <v>42095</v>
      </c>
      <c r="D800" s="17">
        <v>4</v>
      </c>
      <c r="E800" s="9" t="s">
        <v>37</v>
      </c>
      <c r="F800" s="20" t="s">
        <v>66</v>
      </c>
      <c r="G800" s="76">
        <v>9288000</v>
      </c>
      <c r="H800" s="74">
        <v>9288000</v>
      </c>
      <c r="I800" s="19" t="s">
        <v>905</v>
      </c>
      <c r="J800" s="19" t="s">
        <v>905</v>
      </c>
      <c r="K800" s="37" t="s">
        <v>644</v>
      </c>
      <c r="N800" s="14"/>
    </row>
    <row r="801" spans="1:14" s="13" customFormat="1" ht="187.5">
      <c r="A801" s="12" t="s">
        <v>255</v>
      </c>
      <c r="B801" s="18" t="s">
        <v>645</v>
      </c>
      <c r="C801" s="31">
        <v>42095</v>
      </c>
      <c r="D801" s="17">
        <v>4</v>
      </c>
      <c r="E801" s="9" t="s">
        <v>37</v>
      </c>
      <c r="F801" s="20" t="s">
        <v>66</v>
      </c>
      <c r="G801" s="76">
        <v>23876000</v>
      </c>
      <c r="H801" s="74">
        <v>23876000</v>
      </c>
      <c r="I801" s="19" t="s">
        <v>905</v>
      </c>
      <c r="J801" s="19" t="s">
        <v>905</v>
      </c>
      <c r="K801" s="37" t="s">
        <v>646</v>
      </c>
      <c r="N801" s="14"/>
    </row>
    <row r="802" spans="1:14" s="13" customFormat="1" ht="150">
      <c r="A802" s="12" t="s">
        <v>255</v>
      </c>
      <c r="B802" s="18" t="s">
        <v>647</v>
      </c>
      <c r="C802" s="31">
        <v>42095</v>
      </c>
      <c r="D802" s="17">
        <v>4</v>
      </c>
      <c r="E802" s="9" t="s">
        <v>37</v>
      </c>
      <c r="F802" s="20" t="s">
        <v>66</v>
      </c>
      <c r="G802" s="76">
        <v>9196000</v>
      </c>
      <c r="H802" s="74">
        <v>9196000</v>
      </c>
      <c r="I802" s="19" t="s">
        <v>905</v>
      </c>
      <c r="J802" s="19" t="s">
        <v>905</v>
      </c>
      <c r="K802" s="37" t="s">
        <v>648</v>
      </c>
      <c r="N802" s="14"/>
    </row>
    <row r="803" spans="1:14" s="13" customFormat="1" ht="187.5">
      <c r="A803" s="12" t="s">
        <v>255</v>
      </c>
      <c r="B803" s="18" t="s">
        <v>649</v>
      </c>
      <c r="C803" s="31">
        <v>42095</v>
      </c>
      <c r="D803" s="17">
        <v>4</v>
      </c>
      <c r="E803" s="9" t="s">
        <v>37</v>
      </c>
      <c r="F803" s="20" t="s">
        <v>66</v>
      </c>
      <c r="G803" s="76">
        <v>22160000</v>
      </c>
      <c r="H803" s="74">
        <v>22160000</v>
      </c>
      <c r="I803" s="19" t="s">
        <v>905</v>
      </c>
      <c r="J803" s="19" t="s">
        <v>905</v>
      </c>
      <c r="K803" s="37" t="s">
        <v>650</v>
      </c>
      <c r="N803" s="14"/>
    </row>
    <row r="804" spans="1:14" s="13" customFormat="1" ht="187.5">
      <c r="A804" s="12" t="s">
        <v>255</v>
      </c>
      <c r="B804" s="18" t="s">
        <v>651</v>
      </c>
      <c r="C804" s="31">
        <v>42095</v>
      </c>
      <c r="D804" s="17">
        <v>4</v>
      </c>
      <c r="E804" s="9" t="s">
        <v>37</v>
      </c>
      <c r="F804" s="20" t="s">
        <v>66</v>
      </c>
      <c r="G804" s="76">
        <v>9196000</v>
      </c>
      <c r="H804" s="74">
        <v>9196000</v>
      </c>
      <c r="I804" s="19" t="s">
        <v>905</v>
      </c>
      <c r="J804" s="19" t="s">
        <v>905</v>
      </c>
      <c r="K804" s="37" t="s">
        <v>652</v>
      </c>
      <c r="N804" s="14"/>
    </row>
    <row r="805" spans="1:14" s="13" customFormat="1" ht="150">
      <c r="A805" s="12" t="s">
        <v>255</v>
      </c>
      <c r="B805" s="18" t="s">
        <v>653</v>
      </c>
      <c r="C805" s="31">
        <v>42095</v>
      </c>
      <c r="D805" s="17">
        <v>4</v>
      </c>
      <c r="E805" s="9" t="s">
        <v>37</v>
      </c>
      <c r="F805" s="20" t="s">
        <v>66</v>
      </c>
      <c r="G805" s="76">
        <v>9196000</v>
      </c>
      <c r="H805" s="74">
        <v>9196000</v>
      </c>
      <c r="I805" s="19" t="s">
        <v>905</v>
      </c>
      <c r="J805" s="19" t="s">
        <v>905</v>
      </c>
      <c r="K805" s="37" t="s">
        <v>654</v>
      </c>
      <c r="N805" s="14"/>
    </row>
    <row r="806" spans="1:14" s="13" customFormat="1" ht="225">
      <c r="A806" s="12" t="s">
        <v>255</v>
      </c>
      <c r="B806" s="18" t="s">
        <v>655</v>
      </c>
      <c r="C806" s="31">
        <v>42095</v>
      </c>
      <c r="D806" s="17">
        <v>4</v>
      </c>
      <c r="E806" s="9" t="s">
        <v>37</v>
      </c>
      <c r="F806" s="20" t="s">
        <v>66</v>
      </c>
      <c r="G806" s="76">
        <v>22160000</v>
      </c>
      <c r="H806" s="74">
        <v>22160000</v>
      </c>
      <c r="I806" s="19" t="s">
        <v>905</v>
      </c>
      <c r="J806" s="19" t="s">
        <v>905</v>
      </c>
      <c r="K806" s="37" t="s">
        <v>656</v>
      </c>
      <c r="N806" s="14"/>
    </row>
    <row r="807" spans="1:14" s="13" customFormat="1" ht="168.75">
      <c r="A807" s="12" t="s">
        <v>255</v>
      </c>
      <c r="B807" s="18" t="s">
        <v>657</v>
      </c>
      <c r="C807" s="31">
        <v>42095</v>
      </c>
      <c r="D807" s="17">
        <v>4</v>
      </c>
      <c r="E807" s="9" t="s">
        <v>37</v>
      </c>
      <c r="F807" s="20" t="s">
        <v>66</v>
      </c>
      <c r="G807" s="76">
        <v>22160000</v>
      </c>
      <c r="H807" s="74">
        <v>22160000</v>
      </c>
      <c r="I807" s="19" t="s">
        <v>905</v>
      </c>
      <c r="J807" s="19" t="s">
        <v>905</v>
      </c>
      <c r="K807" s="37" t="s">
        <v>658</v>
      </c>
      <c r="N807" s="14"/>
    </row>
    <row r="808" spans="1:14" s="13" customFormat="1" ht="262.5">
      <c r="A808" s="12" t="s">
        <v>255</v>
      </c>
      <c r="B808" s="18" t="s">
        <v>659</v>
      </c>
      <c r="C808" s="31">
        <v>42095</v>
      </c>
      <c r="D808" s="17">
        <v>4</v>
      </c>
      <c r="E808" s="9" t="s">
        <v>37</v>
      </c>
      <c r="F808" s="20" t="s">
        <v>66</v>
      </c>
      <c r="G808" s="76">
        <v>16476000</v>
      </c>
      <c r="H808" s="74">
        <v>16476000</v>
      </c>
      <c r="I808" s="19" t="s">
        <v>905</v>
      </c>
      <c r="J808" s="19" t="s">
        <v>905</v>
      </c>
      <c r="K808" s="37" t="s">
        <v>660</v>
      </c>
      <c r="N808" s="14"/>
    </row>
    <row r="809" spans="1:14" s="13" customFormat="1" ht="206.25">
      <c r="A809" s="12" t="s">
        <v>255</v>
      </c>
      <c r="B809" s="18" t="s">
        <v>661</v>
      </c>
      <c r="C809" s="31">
        <v>42095</v>
      </c>
      <c r="D809" s="17">
        <v>4</v>
      </c>
      <c r="E809" s="9" t="s">
        <v>37</v>
      </c>
      <c r="F809" s="20" t="s">
        <v>66</v>
      </c>
      <c r="G809" s="76">
        <v>18616000</v>
      </c>
      <c r="H809" s="74">
        <v>18616000</v>
      </c>
      <c r="I809" s="19" t="s">
        <v>905</v>
      </c>
      <c r="J809" s="19" t="s">
        <v>905</v>
      </c>
      <c r="K809" s="37" t="s">
        <v>662</v>
      </c>
      <c r="N809" s="14"/>
    </row>
    <row r="810" spans="1:14" s="13" customFormat="1" ht="225">
      <c r="A810" s="12" t="s">
        <v>255</v>
      </c>
      <c r="B810" s="18" t="s">
        <v>663</v>
      </c>
      <c r="C810" s="31">
        <v>42095</v>
      </c>
      <c r="D810" s="17">
        <v>4</v>
      </c>
      <c r="E810" s="9" t="s">
        <v>37</v>
      </c>
      <c r="F810" s="20" t="s">
        <v>66</v>
      </c>
      <c r="G810" s="76">
        <v>22160000</v>
      </c>
      <c r="H810" s="74">
        <v>22160000</v>
      </c>
      <c r="I810" s="19" t="s">
        <v>905</v>
      </c>
      <c r="J810" s="19" t="s">
        <v>905</v>
      </c>
      <c r="K810" s="37" t="s">
        <v>664</v>
      </c>
      <c r="N810" s="14"/>
    </row>
    <row r="811" spans="1:14" s="13" customFormat="1" ht="168.75">
      <c r="A811" s="12">
        <v>80161500</v>
      </c>
      <c r="B811" s="18" t="s">
        <v>607</v>
      </c>
      <c r="C811" s="31">
        <v>42095</v>
      </c>
      <c r="D811" s="17">
        <v>4</v>
      </c>
      <c r="E811" s="9" t="s">
        <v>37</v>
      </c>
      <c r="F811" s="20" t="s">
        <v>66</v>
      </c>
      <c r="G811" s="76">
        <v>7636000</v>
      </c>
      <c r="H811" s="74">
        <v>7636000</v>
      </c>
      <c r="I811" s="19" t="s">
        <v>905</v>
      </c>
      <c r="J811" s="19" t="s">
        <v>905</v>
      </c>
      <c r="K811" s="37" t="s">
        <v>665</v>
      </c>
      <c r="N811" s="14"/>
    </row>
    <row r="812" spans="1:14" s="13" customFormat="1" ht="187.5">
      <c r="A812" s="12" t="s">
        <v>255</v>
      </c>
      <c r="B812" s="18" t="s">
        <v>666</v>
      </c>
      <c r="C812" s="31">
        <v>42095</v>
      </c>
      <c r="D812" s="17">
        <v>4</v>
      </c>
      <c r="E812" s="9" t="s">
        <v>37</v>
      </c>
      <c r="F812" s="20" t="s">
        <v>66</v>
      </c>
      <c r="G812" s="76">
        <v>22160000</v>
      </c>
      <c r="H812" s="74">
        <v>22160000</v>
      </c>
      <c r="I812" s="19" t="s">
        <v>905</v>
      </c>
      <c r="J812" s="19" t="s">
        <v>905</v>
      </c>
      <c r="K812" s="37" t="s">
        <v>667</v>
      </c>
      <c r="N812" s="14"/>
    </row>
    <row r="813" spans="1:14" s="13" customFormat="1" ht="187.5">
      <c r="A813" s="12" t="s">
        <v>255</v>
      </c>
      <c r="B813" s="18" t="s">
        <v>666</v>
      </c>
      <c r="C813" s="31">
        <v>42095</v>
      </c>
      <c r="D813" s="17">
        <v>4</v>
      </c>
      <c r="E813" s="9" t="s">
        <v>37</v>
      </c>
      <c r="F813" s="20" t="s">
        <v>66</v>
      </c>
      <c r="G813" s="76">
        <v>22160000</v>
      </c>
      <c r="H813" s="74">
        <v>22160000</v>
      </c>
      <c r="I813" s="19" t="s">
        <v>905</v>
      </c>
      <c r="J813" s="19" t="s">
        <v>905</v>
      </c>
      <c r="K813" s="37" t="s">
        <v>668</v>
      </c>
      <c r="N813" s="14"/>
    </row>
    <row r="814" spans="1:14" s="13" customFormat="1" ht="187.5">
      <c r="A814" s="12">
        <v>80161500</v>
      </c>
      <c r="B814" s="18" t="s">
        <v>669</v>
      </c>
      <c r="C814" s="31">
        <v>42095</v>
      </c>
      <c r="D814" s="17">
        <v>4</v>
      </c>
      <c r="E814" s="9" t="s">
        <v>37</v>
      </c>
      <c r="F814" s="20" t="s">
        <v>66</v>
      </c>
      <c r="G814" s="76">
        <v>6960000</v>
      </c>
      <c r="H814" s="74">
        <v>6960000</v>
      </c>
      <c r="I814" s="19" t="s">
        <v>905</v>
      </c>
      <c r="J814" s="19" t="s">
        <v>905</v>
      </c>
      <c r="K814" s="37" t="s">
        <v>670</v>
      </c>
      <c r="N814" s="14"/>
    </row>
    <row r="815" spans="1:14" s="13" customFormat="1" ht="300">
      <c r="A815" s="12" t="s">
        <v>255</v>
      </c>
      <c r="B815" s="18" t="s">
        <v>460</v>
      </c>
      <c r="C815" s="31">
        <v>42095</v>
      </c>
      <c r="D815" s="17">
        <v>12</v>
      </c>
      <c r="E815" s="9" t="s">
        <v>37</v>
      </c>
      <c r="F815" s="20" t="s">
        <v>66</v>
      </c>
      <c r="G815" s="76">
        <v>55848000</v>
      </c>
      <c r="H815" s="74">
        <v>55848000</v>
      </c>
      <c r="I815" s="19" t="s">
        <v>905</v>
      </c>
      <c r="J815" s="19" t="s">
        <v>905</v>
      </c>
      <c r="K815" s="37" t="s">
        <v>671</v>
      </c>
      <c r="N815" s="14"/>
    </row>
    <row r="816" spans="1:14" s="13" customFormat="1" ht="187.5">
      <c r="A816" s="12" t="s">
        <v>255</v>
      </c>
      <c r="B816" s="18" t="s">
        <v>672</v>
      </c>
      <c r="C816" s="31">
        <v>42095</v>
      </c>
      <c r="D816" s="17">
        <v>11</v>
      </c>
      <c r="E816" s="9" t="s">
        <v>37</v>
      </c>
      <c r="F816" s="20" t="s">
        <v>66</v>
      </c>
      <c r="G816" s="76">
        <v>60940000</v>
      </c>
      <c r="H816" s="74">
        <v>60940000</v>
      </c>
      <c r="I816" s="19" t="s">
        <v>905</v>
      </c>
      <c r="J816" s="19" t="s">
        <v>905</v>
      </c>
      <c r="K816" s="37" t="s">
        <v>673</v>
      </c>
      <c r="N816" s="14"/>
    </row>
    <row r="817" spans="1:14" s="13" customFormat="1" ht="225">
      <c r="A817" s="12">
        <v>80161500</v>
      </c>
      <c r="B817" s="18" t="s">
        <v>674</v>
      </c>
      <c r="C817" s="31">
        <v>42095</v>
      </c>
      <c r="D817" s="17">
        <v>11</v>
      </c>
      <c r="E817" s="9" t="s">
        <v>37</v>
      </c>
      <c r="F817" s="20" t="s">
        <v>66</v>
      </c>
      <c r="G817" s="76">
        <v>20999000</v>
      </c>
      <c r="H817" s="74">
        <v>20999000</v>
      </c>
      <c r="I817" s="19" t="s">
        <v>905</v>
      </c>
      <c r="J817" s="19" t="s">
        <v>905</v>
      </c>
      <c r="K817" s="37" t="s">
        <v>675</v>
      </c>
      <c r="N817" s="14"/>
    </row>
    <row r="818" spans="1:14" s="13" customFormat="1" ht="300">
      <c r="A818" s="12" t="s">
        <v>255</v>
      </c>
      <c r="B818" s="18" t="s">
        <v>676</v>
      </c>
      <c r="C818" s="31">
        <v>42095</v>
      </c>
      <c r="D818" s="17">
        <v>11</v>
      </c>
      <c r="E818" s="9" t="s">
        <v>37</v>
      </c>
      <c r="F818" s="20" t="s">
        <v>66</v>
      </c>
      <c r="G818" s="76">
        <v>51194000</v>
      </c>
      <c r="H818" s="74">
        <v>51194000</v>
      </c>
      <c r="I818" s="19" t="s">
        <v>905</v>
      </c>
      <c r="J818" s="19" t="s">
        <v>905</v>
      </c>
      <c r="K818" s="37" t="s">
        <v>677</v>
      </c>
      <c r="N818" s="14"/>
    </row>
    <row r="819" spans="1:14" s="13" customFormat="1" ht="206.25">
      <c r="A819" s="12" t="s">
        <v>255</v>
      </c>
      <c r="B819" s="18" t="s">
        <v>678</v>
      </c>
      <c r="C819" s="31">
        <v>42095</v>
      </c>
      <c r="D819" s="17">
        <v>11</v>
      </c>
      <c r="E819" s="9" t="s">
        <v>37</v>
      </c>
      <c r="F819" s="20" t="s">
        <v>66</v>
      </c>
      <c r="G819" s="76">
        <v>60940000</v>
      </c>
      <c r="H819" s="74">
        <v>60940000</v>
      </c>
      <c r="I819" s="19" t="s">
        <v>905</v>
      </c>
      <c r="J819" s="19" t="s">
        <v>905</v>
      </c>
      <c r="K819" s="37" t="s">
        <v>679</v>
      </c>
      <c r="N819" s="14"/>
    </row>
    <row r="820" spans="1:14" s="13" customFormat="1" ht="393.75">
      <c r="A820" s="12" t="s">
        <v>255</v>
      </c>
      <c r="B820" s="18" t="s">
        <v>680</v>
      </c>
      <c r="C820" s="31">
        <v>42095</v>
      </c>
      <c r="D820" s="17">
        <v>11</v>
      </c>
      <c r="E820" s="9" t="s">
        <v>37</v>
      </c>
      <c r="F820" s="20" t="s">
        <v>66</v>
      </c>
      <c r="G820" s="76">
        <v>60940000</v>
      </c>
      <c r="H820" s="74">
        <v>60940000</v>
      </c>
      <c r="I820" s="19" t="s">
        <v>905</v>
      </c>
      <c r="J820" s="19" t="s">
        <v>905</v>
      </c>
      <c r="K820" s="37" t="s">
        <v>681</v>
      </c>
      <c r="N820" s="14"/>
    </row>
    <row r="821" spans="1:14" s="13" customFormat="1" ht="300">
      <c r="A821" s="12">
        <v>80161500</v>
      </c>
      <c r="B821" s="18" t="s">
        <v>326</v>
      </c>
      <c r="C821" s="31">
        <v>42095</v>
      </c>
      <c r="D821" s="17">
        <v>11</v>
      </c>
      <c r="E821" s="9" t="s">
        <v>37</v>
      </c>
      <c r="F821" s="20" t="s">
        <v>66</v>
      </c>
      <c r="G821" s="76">
        <v>19140000</v>
      </c>
      <c r="H821" s="74">
        <v>19140000</v>
      </c>
      <c r="I821" s="19" t="s">
        <v>905</v>
      </c>
      <c r="J821" s="19" t="s">
        <v>905</v>
      </c>
      <c r="K821" s="37" t="s">
        <v>682</v>
      </c>
      <c r="N821" s="14"/>
    </row>
    <row r="822" spans="1:14" s="13" customFormat="1" ht="300">
      <c r="A822" s="12" t="s">
        <v>255</v>
      </c>
      <c r="B822" s="18" t="s">
        <v>683</v>
      </c>
      <c r="C822" s="31">
        <v>42095</v>
      </c>
      <c r="D822" s="17">
        <v>11</v>
      </c>
      <c r="E822" s="9" t="s">
        <v>37</v>
      </c>
      <c r="F822" s="20" t="s">
        <v>66</v>
      </c>
      <c r="G822" s="76">
        <v>60940000</v>
      </c>
      <c r="H822" s="74">
        <v>60940000</v>
      </c>
      <c r="I822" s="19" t="s">
        <v>905</v>
      </c>
      <c r="J822" s="19" t="s">
        <v>905</v>
      </c>
      <c r="K822" s="37" t="s">
        <v>684</v>
      </c>
      <c r="N822" s="14"/>
    </row>
    <row r="823" spans="1:14" s="13" customFormat="1" ht="318.75">
      <c r="A823" s="12">
        <v>80161500</v>
      </c>
      <c r="B823" s="18" t="s">
        <v>423</v>
      </c>
      <c r="C823" s="31">
        <v>42095</v>
      </c>
      <c r="D823" s="17">
        <v>11</v>
      </c>
      <c r="E823" s="9" t="s">
        <v>37</v>
      </c>
      <c r="F823" s="20" t="s">
        <v>66</v>
      </c>
      <c r="G823" s="76">
        <v>20999000</v>
      </c>
      <c r="H823" s="74">
        <v>20999000</v>
      </c>
      <c r="I823" s="19" t="s">
        <v>905</v>
      </c>
      <c r="J823" s="19" t="s">
        <v>905</v>
      </c>
      <c r="K823" s="37" t="s">
        <v>685</v>
      </c>
      <c r="N823" s="14"/>
    </row>
    <row r="824" spans="1:14" s="13" customFormat="1" ht="206.25">
      <c r="A824" s="12">
        <v>80161500</v>
      </c>
      <c r="B824" s="18" t="s">
        <v>686</v>
      </c>
      <c r="C824" s="31">
        <v>42095</v>
      </c>
      <c r="D824" s="17">
        <v>4</v>
      </c>
      <c r="E824" s="9" t="s">
        <v>37</v>
      </c>
      <c r="F824" s="20" t="s">
        <v>66</v>
      </c>
      <c r="G824" s="76">
        <v>6960000</v>
      </c>
      <c r="H824" s="74">
        <v>6960000</v>
      </c>
      <c r="I824" s="19" t="s">
        <v>905</v>
      </c>
      <c r="J824" s="19" t="s">
        <v>905</v>
      </c>
      <c r="K824" s="37" t="s">
        <v>687</v>
      </c>
      <c r="N824" s="14"/>
    </row>
    <row r="825" spans="1:14" s="13" customFormat="1" ht="356.25">
      <c r="A825" s="12" t="s">
        <v>255</v>
      </c>
      <c r="B825" s="18" t="s">
        <v>688</v>
      </c>
      <c r="C825" s="31">
        <v>42095</v>
      </c>
      <c r="D825" s="17">
        <v>4</v>
      </c>
      <c r="E825" s="9" t="s">
        <v>37</v>
      </c>
      <c r="F825" s="20" t="s">
        <v>66</v>
      </c>
      <c r="G825" s="76">
        <v>14388000</v>
      </c>
      <c r="H825" s="74">
        <v>14388000</v>
      </c>
      <c r="I825" s="19" t="s">
        <v>905</v>
      </c>
      <c r="J825" s="19" t="s">
        <v>905</v>
      </c>
      <c r="K825" s="37" t="s">
        <v>689</v>
      </c>
      <c r="N825" s="14"/>
    </row>
    <row r="826" spans="1:14" s="13" customFormat="1" ht="187.5">
      <c r="A826" s="12" t="s">
        <v>255</v>
      </c>
      <c r="B826" s="18" t="s">
        <v>690</v>
      </c>
      <c r="C826" s="31">
        <v>42095</v>
      </c>
      <c r="D826" s="17">
        <v>4</v>
      </c>
      <c r="E826" s="9" t="s">
        <v>37</v>
      </c>
      <c r="F826" s="20" t="s">
        <v>66</v>
      </c>
      <c r="G826" s="76">
        <v>14388000</v>
      </c>
      <c r="H826" s="74">
        <v>14388000</v>
      </c>
      <c r="I826" s="19" t="s">
        <v>905</v>
      </c>
      <c r="J826" s="19" t="s">
        <v>905</v>
      </c>
      <c r="K826" s="37" t="s">
        <v>691</v>
      </c>
      <c r="N826" s="14"/>
    </row>
    <row r="827" spans="1:14" s="13" customFormat="1" ht="262.5">
      <c r="A827" s="12" t="s">
        <v>255</v>
      </c>
      <c r="B827" s="18" t="s">
        <v>692</v>
      </c>
      <c r="C827" s="31">
        <v>42095</v>
      </c>
      <c r="D827" s="17">
        <v>4</v>
      </c>
      <c r="E827" s="9" t="s">
        <v>37</v>
      </c>
      <c r="F827" s="20" t="s">
        <v>66</v>
      </c>
      <c r="G827" s="76">
        <v>22160000</v>
      </c>
      <c r="H827" s="74">
        <v>22160000</v>
      </c>
      <c r="I827" s="19" t="s">
        <v>905</v>
      </c>
      <c r="J827" s="19" t="s">
        <v>905</v>
      </c>
      <c r="K827" s="37" t="s">
        <v>693</v>
      </c>
      <c r="N827" s="14"/>
    </row>
    <row r="828" spans="1:14" s="13" customFormat="1" ht="206.25">
      <c r="A828" s="12" t="s">
        <v>255</v>
      </c>
      <c r="B828" s="18" t="s">
        <v>694</v>
      </c>
      <c r="C828" s="31">
        <v>42095</v>
      </c>
      <c r="D828" s="17">
        <v>4</v>
      </c>
      <c r="E828" s="9" t="s">
        <v>37</v>
      </c>
      <c r="F828" s="20" t="s">
        <v>66</v>
      </c>
      <c r="G828" s="76">
        <v>14388000</v>
      </c>
      <c r="H828" s="74">
        <v>14388000</v>
      </c>
      <c r="I828" s="19" t="s">
        <v>905</v>
      </c>
      <c r="J828" s="19" t="s">
        <v>905</v>
      </c>
      <c r="K828" s="37" t="s">
        <v>695</v>
      </c>
      <c r="N828" s="14"/>
    </row>
    <row r="829" spans="1:14" s="13" customFormat="1" ht="225">
      <c r="A829" s="12" t="s">
        <v>255</v>
      </c>
      <c r="B829" s="18" t="s">
        <v>696</v>
      </c>
      <c r="C829" s="31">
        <v>42095</v>
      </c>
      <c r="D829" s="17">
        <v>4</v>
      </c>
      <c r="E829" s="9" t="s">
        <v>37</v>
      </c>
      <c r="F829" s="20" t="s">
        <v>66</v>
      </c>
      <c r="G829" s="76">
        <v>18616000</v>
      </c>
      <c r="H829" s="74">
        <v>18616000</v>
      </c>
      <c r="I829" s="19" t="s">
        <v>905</v>
      </c>
      <c r="J829" s="19" t="s">
        <v>905</v>
      </c>
      <c r="K829" s="37" t="s">
        <v>697</v>
      </c>
      <c r="N829" s="14"/>
    </row>
    <row r="830" spans="1:14" s="13" customFormat="1" ht="187.5">
      <c r="A830" s="12">
        <v>80161500</v>
      </c>
      <c r="B830" s="18" t="s">
        <v>698</v>
      </c>
      <c r="C830" s="31">
        <v>42095</v>
      </c>
      <c r="D830" s="17">
        <v>4</v>
      </c>
      <c r="E830" s="9" t="s">
        <v>37</v>
      </c>
      <c r="F830" s="20" t="s">
        <v>66</v>
      </c>
      <c r="G830" s="76">
        <v>6148000</v>
      </c>
      <c r="H830" s="74">
        <v>6148000</v>
      </c>
      <c r="I830" s="19" t="s">
        <v>905</v>
      </c>
      <c r="J830" s="19" t="s">
        <v>905</v>
      </c>
      <c r="K830" s="37" t="s">
        <v>699</v>
      </c>
      <c r="N830" s="14"/>
    </row>
    <row r="831" spans="1:14" s="13" customFormat="1" ht="281.25">
      <c r="A831" s="12" t="s">
        <v>255</v>
      </c>
      <c r="B831" s="18" t="s">
        <v>700</v>
      </c>
      <c r="C831" s="31">
        <v>42095</v>
      </c>
      <c r="D831" s="17">
        <v>4</v>
      </c>
      <c r="E831" s="9" t="s">
        <v>37</v>
      </c>
      <c r="F831" s="20" t="s">
        <v>66</v>
      </c>
      <c r="G831" s="76">
        <v>14388000</v>
      </c>
      <c r="H831" s="74">
        <v>14388000</v>
      </c>
      <c r="I831" s="19" t="s">
        <v>905</v>
      </c>
      <c r="J831" s="19" t="s">
        <v>905</v>
      </c>
      <c r="K831" s="37" t="s">
        <v>701</v>
      </c>
      <c r="N831" s="14"/>
    </row>
    <row r="832" spans="1:14" s="13" customFormat="1" ht="206.25">
      <c r="A832" s="12" t="s">
        <v>255</v>
      </c>
      <c r="B832" s="18" t="s">
        <v>702</v>
      </c>
      <c r="C832" s="31">
        <v>42095</v>
      </c>
      <c r="D832" s="17">
        <v>4</v>
      </c>
      <c r="E832" s="9" t="s">
        <v>37</v>
      </c>
      <c r="F832" s="20" t="s">
        <v>66</v>
      </c>
      <c r="G832" s="76">
        <v>10452000</v>
      </c>
      <c r="H832" s="74">
        <v>10452000</v>
      </c>
      <c r="I832" s="19" t="s">
        <v>905</v>
      </c>
      <c r="J832" s="19" t="s">
        <v>905</v>
      </c>
      <c r="K832" s="37" t="s">
        <v>703</v>
      </c>
      <c r="N832" s="14"/>
    </row>
    <row r="833" spans="1:14" s="13" customFormat="1" ht="131.25">
      <c r="A833" s="12">
        <v>80161500</v>
      </c>
      <c r="B833" s="18" t="s">
        <v>704</v>
      </c>
      <c r="C833" s="31">
        <v>42095</v>
      </c>
      <c r="D833" s="17">
        <v>4</v>
      </c>
      <c r="E833" s="9" t="s">
        <v>37</v>
      </c>
      <c r="F833" s="20" t="s">
        <v>66</v>
      </c>
      <c r="G833" s="76">
        <v>6148000</v>
      </c>
      <c r="H833" s="74">
        <v>6148000</v>
      </c>
      <c r="I833" s="19" t="s">
        <v>905</v>
      </c>
      <c r="J833" s="19" t="s">
        <v>905</v>
      </c>
      <c r="K833" s="37" t="s">
        <v>705</v>
      </c>
      <c r="N833" s="14"/>
    </row>
    <row r="834" spans="1:14" s="13" customFormat="1" ht="281.25">
      <c r="A834" s="12" t="s">
        <v>255</v>
      </c>
      <c r="B834" s="18" t="s">
        <v>706</v>
      </c>
      <c r="C834" s="31">
        <v>42095</v>
      </c>
      <c r="D834" s="17">
        <v>4</v>
      </c>
      <c r="E834" s="9" t="s">
        <v>37</v>
      </c>
      <c r="F834" s="20" t="s">
        <v>66</v>
      </c>
      <c r="G834" s="76">
        <v>18616000</v>
      </c>
      <c r="H834" s="74">
        <v>18616000</v>
      </c>
      <c r="I834" s="19" t="s">
        <v>905</v>
      </c>
      <c r="J834" s="19" t="s">
        <v>905</v>
      </c>
      <c r="K834" s="37" t="s">
        <v>705</v>
      </c>
      <c r="N834" s="14"/>
    </row>
    <row r="835" spans="1:14" s="13" customFormat="1" ht="356.25">
      <c r="A835" s="12" t="s">
        <v>255</v>
      </c>
      <c r="B835" s="18" t="s">
        <v>424</v>
      </c>
      <c r="C835" s="31">
        <v>42095</v>
      </c>
      <c r="D835" s="17">
        <v>6</v>
      </c>
      <c r="E835" s="9" t="s">
        <v>37</v>
      </c>
      <c r="F835" s="20" t="s">
        <v>66</v>
      </c>
      <c r="G835" s="76">
        <v>33240000</v>
      </c>
      <c r="H835" s="74">
        <v>33240000</v>
      </c>
      <c r="I835" s="19" t="s">
        <v>905</v>
      </c>
      <c r="J835" s="19" t="s">
        <v>905</v>
      </c>
      <c r="K835" s="37" t="s">
        <v>705</v>
      </c>
      <c r="N835" s="14"/>
    </row>
    <row r="836" spans="1:14" s="13" customFormat="1" ht="356.25">
      <c r="A836" s="12" t="s">
        <v>255</v>
      </c>
      <c r="B836" s="18" t="s">
        <v>424</v>
      </c>
      <c r="C836" s="31">
        <v>42095</v>
      </c>
      <c r="D836" s="17">
        <v>6</v>
      </c>
      <c r="E836" s="9" t="s">
        <v>37</v>
      </c>
      <c r="F836" s="20" t="s">
        <v>66</v>
      </c>
      <c r="G836" s="76">
        <v>33240000</v>
      </c>
      <c r="H836" s="74">
        <v>33240000</v>
      </c>
      <c r="I836" s="19" t="s">
        <v>905</v>
      </c>
      <c r="J836" s="19" t="s">
        <v>905</v>
      </c>
      <c r="K836" s="37" t="s">
        <v>705</v>
      </c>
      <c r="N836" s="14"/>
    </row>
    <row r="837" spans="1:14" s="13" customFormat="1" ht="356.25">
      <c r="A837" s="12" t="s">
        <v>255</v>
      </c>
      <c r="B837" s="18" t="s">
        <v>424</v>
      </c>
      <c r="C837" s="31">
        <v>42095</v>
      </c>
      <c r="D837" s="17">
        <v>6</v>
      </c>
      <c r="E837" s="9" t="s">
        <v>37</v>
      </c>
      <c r="F837" s="20" t="s">
        <v>66</v>
      </c>
      <c r="G837" s="76">
        <v>33240000</v>
      </c>
      <c r="H837" s="74">
        <v>33240000</v>
      </c>
      <c r="I837" s="19" t="s">
        <v>905</v>
      </c>
      <c r="J837" s="19" t="s">
        <v>905</v>
      </c>
      <c r="K837" s="37" t="s">
        <v>705</v>
      </c>
      <c r="N837" s="14"/>
    </row>
    <row r="838" spans="1:14" s="13" customFormat="1" ht="356.25">
      <c r="A838" s="12" t="s">
        <v>255</v>
      </c>
      <c r="B838" s="18" t="s">
        <v>424</v>
      </c>
      <c r="C838" s="31">
        <v>42095</v>
      </c>
      <c r="D838" s="17">
        <v>6</v>
      </c>
      <c r="E838" s="9" t="s">
        <v>37</v>
      </c>
      <c r="F838" s="20" t="s">
        <v>66</v>
      </c>
      <c r="G838" s="76">
        <v>33240000</v>
      </c>
      <c r="H838" s="74">
        <v>33240000</v>
      </c>
      <c r="I838" s="19" t="s">
        <v>905</v>
      </c>
      <c r="J838" s="19" t="s">
        <v>905</v>
      </c>
      <c r="K838" s="37" t="s">
        <v>705</v>
      </c>
      <c r="N838" s="14"/>
    </row>
    <row r="839" spans="1:14" s="13" customFormat="1" ht="356.25">
      <c r="A839" s="12" t="s">
        <v>255</v>
      </c>
      <c r="B839" s="18" t="s">
        <v>424</v>
      </c>
      <c r="C839" s="31">
        <v>42095</v>
      </c>
      <c r="D839" s="17">
        <v>6</v>
      </c>
      <c r="E839" s="9" t="s">
        <v>37</v>
      </c>
      <c r="F839" s="20" t="s">
        <v>66</v>
      </c>
      <c r="G839" s="76">
        <v>33240000</v>
      </c>
      <c r="H839" s="74">
        <v>33240000</v>
      </c>
      <c r="I839" s="19" t="s">
        <v>905</v>
      </c>
      <c r="J839" s="19" t="s">
        <v>905</v>
      </c>
      <c r="K839" s="37" t="s">
        <v>705</v>
      </c>
      <c r="N839" s="14"/>
    </row>
    <row r="840" spans="1:14" s="13" customFormat="1" ht="356.25">
      <c r="A840" s="12" t="s">
        <v>255</v>
      </c>
      <c r="B840" s="18" t="s">
        <v>424</v>
      </c>
      <c r="C840" s="31">
        <v>42095</v>
      </c>
      <c r="D840" s="17">
        <v>6</v>
      </c>
      <c r="E840" s="9" t="s">
        <v>37</v>
      </c>
      <c r="F840" s="20" t="s">
        <v>66</v>
      </c>
      <c r="G840" s="76">
        <v>33240000</v>
      </c>
      <c r="H840" s="74">
        <v>33240000</v>
      </c>
      <c r="I840" s="19" t="s">
        <v>905</v>
      </c>
      <c r="J840" s="19" t="s">
        <v>905</v>
      </c>
      <c r="K840" s="37" t="s">
        <v>705</v>
      </c>
      <c r="N840" s="14"/>
    </row>
    <row r="841" spans="1:14" s="13" customFormat="1" ht="356.25">
      <c r="A841" s="12" t="s">
        <v>255</v>
      </c>
      <c r="B841" s="18" t="s">
        <v>424</v>
      </c>
      <c r="C841" s="31">
        <v>42095</v>
      </c>
      <c r="D841" s="17">
        <v>6</v>
      </c>
      <c r="E841" s="9" t="s">
        <v>37</v>
      </c>
      <c r="F841" s="20" t="s">
        <v>66</v>
      </c>
      <c r="G841" s="76">
        <v>33240000</v>
      </c>
      <c r="H841" s="74">
        <v>33240000</v>
      </c>
      <c r="I841" s="19" t="s">
        <v>905</v>
      </c>
      <c r="J841" s="19" t="s">
        <v>905</v>
      </c>
      <c r="K841" s="37" t="s">
        <v>705</v>
      </c>
      <c r="N841" s="14"/>
    </row>
    <row r="842" spans="1:14" s="13" customFormat="1" ht="356.25">
      <c r="A842" s="12" t="s">
        <v>255</v>
      </c>
      <c r="B842" s="18" t="s">
        <v>424</v>
      </c>
      <c r="C842" s="31">
        <v>42095</v>
      </c>
      <c r="D842" s="17">
        <v>6</v>
      </c>
      <c r="E842" s="9" t="s">
        <v>37</v>
      </c>
      <c r="F842" s="20" t="s">
        <v>66</v>
      </c>
      <c r="G842" s="76">
        <v>33240000</v>
      </c>
      <c r="H842" s="74">
        <v>33240000</v>
      </c>
      <c r="I842" s="19" t="s">
        <v>905</v>
      </c>
      <c r="J842" s="19" t="s">
        <v>905</v>
      </c>
      <c r="K842" s="37" t="s">
        <v>705</v>
      </c>
      <c r="N842" s="14"/>
    </row>
    <row r="843" spans="1:14" s="13" customFormat="1" ht="356.25">
      <c r="A843" s="12" t="s">
        <v>255</v>
      </c>
      <c r="B843" s="18" t="s">
        <v>424</v>
      </c>
      <c r="C843" s="31">
        <v>42095</v>
      </c>
      <c r="D843" s="17">
        <v>6</v>
      </c>
      <c r="E843" s="9" t="s">
        <v>37</v>
      </c>
      <c r="F843" s="20" t="s">
        <v>66</v>
      </c>
      <c r="G843" s="76">
        <v>32400000</v>
      </c>
      <c r="H843" s="74">
        <v>32400000</v>
      </c>
      <c r="I843" s="19" t="s">
        <v>905</v>
      </c>
      <c r="J843" s="19" t="s">
        <v>905</v>
      </c>
      <c r="K843" s="37" t="s">
        <v>705</v>
      </c>
      <c r="N843" s="14"/>
    </row>
    <row r="844" spans="1:14" s="13" customFormat="1" ht="409.5">
      <c r="A844" s="12" t="s">
        <v>255</v>
      </c>
      <c r="B844" s="18" t="s">
        <v>707</v>
      </c>
      <c r="C844" s="31">
        <v>42095</v>
      </c>
      <c r="D844" s="17">
        <v>6</v>
      </c>
      <c r="E844" s="9" t="s">
        <v>37</v>
      </c>
      <c r="F844" s="20" t="s">
        <v>66</v>
      </c>
      <c r="G844" s="76">
        <v>9222000</v>
      </c>
      <c r="H844" s="74">
        <v>9222000</v>
      </c>
      <c r="I844" s="19" t="s">
        <v>905</v>
      </c>
      <c r="J844" s="19" t="s">
        <v>905</v>
      </c>
      <c r="K844" s="37" t="s">
        <v>705</v>
      </c>
      <c r="N844" s="14"/>
    </row>
    <row r="845" spans="1:14" s="13" customFormat="1" ht="356.25">
      <c r="A845" s="12" t="s">
        <v>255</v>
      </c>
      <c r="B845" s="18" t="s">
        <v>424</v>
      </c>
      <c r="C845" s="31">
        <v>42095</v>
      </c>
      <c r="D845" s="17">
        <v>6</v>
      </c>
      <c r="E845" s="9" t="s">
        <v>37</v>
      </c>
      <c r="F845" s="20" t="s">
        <v>66</v>
      </c>
      <c r="G845" s="76">
        <v>13794000</v>
      </c>
      <c r="H845" s="74">
        <v>13794000</v>
      </c>
      <c r="I845" s="19" t="s">
        <v>905</v>
      </c>
      <c r="J845" s="19" t="s">
        <v>905</v>
      </c>
      <c r="K845" s="37" t="s">
        <v>705</v>
      </c>
      <c r="N845" s="14"/>
    </row>
    <row r="846" spans="1:14" s="13" customFormat="1" ht="356.25">
      <c r="A846" s="12" t="s">
        <v>255</v>
      </c>
      <c r="B846" s="18" t="s">
        <v>424</v>
      </c>
      <c r="C846" s="31">
        <v>42095</v>
      </c>
      <c r="D846" s="17">
        <v>6</v>
      </c>
      <c r="E846" s="9" t="s">
        <v>37</v>
      </c>
      <c r="F846" s="20" t="s">
        <v>66</v>
      </c>
      <c r="G846" s="76">
        <v>13794000</v>
      </c>
      <c r="H846" s="74">
        <v>13794000</v>
      </c>
      <c r="I846" s="19" t="s">
        <v>905</v>
      </c>
      <c r="J846" s="19" t="s">
        <v>905</v>
      </c>
      <c r="K846" s="37" t="s">
        <v>705</v>
      </c>
      <c r="N846" s="14"/>
    </row>
    <row r="847" spans="1:14" s="13" customFormat="1" ht="356.25">
      <c r="A847" s="12" t="s">
        <v>255</v>
      </c>
      <c r="B847" s="18" t="s">
        <v>708</v>
      </c>
      <c r="C847" s="31">
        <v>42095</v>
      </c>
      <c r="D847" s="17">
        <v>6</v>
      </c>
      <c r="E847" s="9" t="s">
        <v>37</v>
      </c>
      <c r="F847" s="20" t="s">
        <v>66</v>
      </c>
      <c r="G847" s="76">
        <v>13932000</v>
      </c>
      <c r="H847" s="74">
        <v>13932000</v>
      </c>
      <c r="I847" s="19" t="s">
        <v>905</v>
      </c>
      <c r="J847" s="19" t="s">
        <v>905</v>
      </c>
      <c r="K847" s="37" t="s">
        <v>705</v>
      </c>
      <c r="N847" s="14"/>
    </row>
    <row r="848" spans="1:14" s="13" customFormat="1" ht="356.25">
      <c r="A848" s="12" t="s">
        <v>255</v>
      </c>
      <c r="B848" s="18" t="s">
        <v>424</v>
      </c>
      <c r="C848" s="31">
        <v>42095</v>
      </c>
      <c r="D848" s="17">
        <v>6</v>
      </c>
      <c r="E848" s="9" t="s">
        <v>37</v>
      </c>
      <c r="F848" s="20" t="s">
        <v>66</v>
      </c>
      <c r="G848" s="76">
        <v>19098000</v>
      </c>
      <c r="H848" s="74">
        <v>19098000</v>
      </c>
      <c r="I848" s="19" t="s">
        <v>905</v>
      </c>
      <c r="J848" s="19" t="s">
        <v>905</v>
      </c>
      <c r="K848" s="37" t="s">
        <v>705</v>
      </c>
      <c r="N848" s="14"/>
    </row>
    <row r="849" spans="1:14" s="13" customFormat="1" ht="356.25">
      <c r="A849" s="12" t="s">
        <v>255</v>
      </c>
      <c r="B849" s="18" t="s">
        <v>709</v>
      </c>
      <c r="C849" s="31">
        <v>42095</v>
      </c>
      <c r="D849" s="17">
        <v>6</v>
      </c>
      <c r="E849" s="9" t="s">
        <v>37</v>
      </c>
      <c r="F849" s="20" t="s">
        <v>66</v>
      </c>
      <c r="G849" s="76">
        <v>11454000</v>
      </c>
      <c r="H849" s="74">
        <v>11454000</v>
      </c>
      <c r="I849" s="19" t="s">
        <v>905</v>
      </c>
      <c r="J849" s="19" t="s">
        <v>905</v>
      </c>
      <c r="K849" s="37" t="s">
        <v>705</v>
      </c>
      <c r="N849" s="14"/>
    </row>
    <row r="850" spans="1:14" s="13" customFormat="1" ht="356.25">
      <c r="A850" s="12" t="s">
        <v>255</v>
      </c>
      <c r="B850" s="18" t="s">
        <v>709</v>
      </c>
      <c r="C850" s="31">
        <v>42095</v>
      </c>
      <c r="D850" s="17">
        <v>6</v>
      </c>
      <c r="E850" s="9" t="s">
        <v>37</v>
      </c>
      <c r="F850" s="20" t="s">
        <v>66</v>
      </c>
      <c r="G850" s="76">
        <v>11454000</v>
      </c>
      <c r="H850" s="74">
        <v>11454000</v>
      </c>
      <c r="I850" s="19" t="s">
        <v>905</v>
      </c>
      <c r="J850" s="19" t="s">
        <v>905</v>
      </c>
      <c r="K850" s="37" t="s">
        <v>705</v>
      </c>
      <c r="N850" s="14"/>
    </row>
    <row r="851" spans="1:14" s="13" customFormat="1" ht="356.25">
      <c r="A851" s="12" t="s">
        <v>255</v>
      </c>
      <c r="B851" s="18" t="s">
        <v>709</v>
      </c>
      <c r="C851" s="31">
        <v>42095</v>
      </c>
      <c r="D851" s="17">
        <v>6</v>
      </c>
      <c r="E851" s="9" t="s">
        <v>37</v>
      </c>
      <c r="F851" s="20" t="s">
        <v>66</v>
      </c>
      <c r="G851" s="76">
        <v>11454000</v>
      </c>
      <c r="H851" s="74">
        <v>11454000</v>
      </c>
      <c r="I851" s="19" t="s">
        <v>905</v>
      </c>
      <c r="J851" s="19" t="s">
        <v>905</v>
      </c>
      <c r="K851" s="37" t="s">
        <v>705</v>
      </c>
      <c r="N851" s="14"/>
    </row>
    <row r="852" spans="1:14" s="13" customFormat="1" ht="356.25">
      <c r="A852" s="12" t="s">
        <v>255</v>
      </c>
      <c r="B852" s="18" t="s">
        <v>709</v>
      </c>
      <c r="C852" s="31">
        <v>42095</v>
      </c>
      <c r="D852" s="17">
        <v>6</v>
      </c>
      <c r="E852" s="9" t="s">
        <v>37</v>
      </c>
      <c r="F852" s="20" t="s">
        <v>66</v>
      </c>
      <c r="G852" s="76">
        <v>11454000</v>
      </c>
      <c r="H852" s="74">
        <v>11454000</v>
      </c>
      <c r="I852" s="19" t="s">
        <v>905</v>
      </c>
      <c r="J852" s="19" t="s">
        <v>905</v>
      </c>
      <c r="K852" s="37" t="s">
        <v>705</v>
      </c>
      <c r="N852" s="14"/>
    </row>
    <row r="853" spans="1:14" s="13" customFormat="1" ht="356.25">
      <c r="A853" s="12" t="s">
        <v>255</v>
      </c>
      <c r="B853" s="18" t="s">
        <v>709</v>
      </c>
      <c r="C853" s="31">
        <v>42095</v>
      </c>
      <c r="D853" s="17">
        <v>6</v>
      </c>
      <c r="E853" s="9" t="s">
        <v>37</v>
      </c>
      <c r="F853" s="20" t="s">
        <v>66</v>
      </c>
      <c r="G853" s="76">
        <v>11454000</v>
      </c>
      <c r="H853" s="74">
        <v>11454000</v>
      </c>
      <c r="I853" s="19" t="s">
        <v>905</v>
      </c>
      <c r="J853" s="19" t="s">
        <v>905</v>
      </c>
      <c r="K853" s="37" t="s">
        <v>705</v>
      </c>
      <c r="N853" s="14"/>
    </row>
    <row r="854" spans="1:14" s="13" customFormat="1" ht="356.25">
      <c r="A854" s="12" t="s">
        <v>255</v>
      </c>
      <c r="B854" s="18" t="s">
        <v>709</v>
      </c>
      <c r="C854" s="31">
        <v>42095</v>
      </c>
      <c r="D854" s="17">
        <v>6</v>
      </c>
      <c r="E854" s="9" t="s">
        <v>37</v>
      </c>
      <c r="F854" s="20" t="s">
        <v>66</v>
      </c>
      <c r="G854" s="76">
        <v>11454000</v>
      </c>
      <c r="H854" s="74">
        <v>11454000</v>
      </c>
      <c r="I854" s="19" t="s">
        <v>905</v>
      </c>
      <c r="J854" s="19" t="s">
        <v>905</v>
      </c>
      <c r="K854" s="37" t="s">
        <v>705</v>
      </c>
      <c r="N854" s="14"/>
    </row>
    <row r="855" spans="1:14" s="13" customFormat="1" ht="356.25">
      <c r="A855" s="12" t="s">
        <v>255</v>
      </c>
      <c r="B855" s="18" t="s">
        <v>709</v>
      </c>
      <c r="C855" s="31">
        <v>42095</v>
      </c>
      <c r="D855" s="17">
        <v>6</v>
      </c>
      <c r="E855" s="9" t="s">
        <v>37</v>
      </c>
      <c r="F855" s="20" t="s">
        <v>66</v>
      </c>
      <c r="G855" s="76">
        <v>11454000</v>
      </c>
      <c r="H855" s="74">
        <v>11454000</v>
      </c>
      <c r="I855" s="19" t="s">
        <v>905</v>
      </c>
      <c r="J855" s="19" t="s">
        <v>905</v>
      </c>
      <c r="K855" s="37" t="s">
        <v>705</v>
      </c>
      <c r="N855" s="14"/>
    </row>
    <row r="856" spans="1:14" s="13" customFormat="1" ht="356.25">
      <c r="A856" s="12" t="s">
        <v>255</v>
      </c>
      <c r="B856" s="18" t="s">
        <v>708</v>
      </c>
      <c r="C856" s="31">
        <v>42095</v>
      </c>
      <c r="D856" s="17">
        <v>6</v>
      </c>
      <c r="E856" s="9" t="s">
        <v>37</v>
      </c>
      <c r="F856" s="20" t="s">
        <v>66</v>
      </c>
      <c r="G856" s="76">
        <v>13470000</v>
      </c>
      <c r="H856" s="74">
        <v>13470000</v>
      </c>
      <c r="I856" s="19" t="s">
        <v>905</v>
      </c>
      <c r="J856" s="19" t="s">
        <v>905</v>
      </c>
      <c r="K856" s="37" t="s">
        <v>705</v>
      </c>
      <c r="N856" s="14"/>
    </row>
    <row r="857" spans="1:14" s="13" customFormat="1" ht="393.75">
      <c r="A857" s="12" t="s">
        <v>255</v>
      </c>
      <c r="B857" s="18" t="s">
        <v>710</v>
      </c>
      <c r="C857" s="31">
        <v>42095</v>
      </c>
      <c r="D857" s="17">
        <v>6</v>
      </c>
      <c r="E857" s="9" t="s">
        <v>37</v>
      </c>
      <c r="F857" s="20" t="s">
        <v>66</v>
      </c>
      <c r="G857" s="76">
        <v>10440000</v>
      </c>
      <c r="H857" s="74">
        <v>10440000</v>
      </c>
      <c r="I857" s="19" t="s">
        <v>905</v>
      </c>
      <c r="J857" s="19" t="s">
        <v>905</v>
      </c>
      <c r="K857" s="37" t="s">
        <v>705</v>
      </c>
      <c r="N857" s="14"/>
    </row>
    <row r="858" spans="1:14" s="13" customFormat="1" ht="393.75">
      <c r="A858" s="12" t="s">
        <v>255</v>
      </c>
      <c r="B858" s="18" t="s">
        <v>710</v>
      </c>
      <c r="C858" s="31">
        <v>42095</v>
      </c>
      <c r="D858" s="17">
        <v>6</v>
      </c>
      <c r="E858" s="9" t="s">
        <v>37</v>
      </c>
      <c r="F858" s="20" t="s">
        <v>66</v>
      </c>
      <c r="G858" s="76">
        <v>10440000</v>
      </c>
      <c r="H858" s="74">
        <v>10440000</v>
      </c>
      <c r="I858" s="19" t="s">
        <v>905</v>
      </c>
      <c r="J858" s="19" t="s">
        <v>905</v>
      </c>
      <c r="K858" s="37" t="s">
        <v>705</v>
      </c>
      <c r="N858" s="14"/>
    </row>
    <row r="859" spans="1:14" s="13" customFormat="1" ht="356.25">
      <c r="A859" s="12" t="s">
        <v>255</v>
      </c>
      <c r="B859" s="18" t="s">
        <v>709</v>
      </c>
      <c r="C859" s="31">
        <v>42095</v>
      </c>
      <c r="D859" s="17">
        <v>6</v>
      </c>
      <c r="E859" s="9" t="s">
        <v>37</v>
      </c>
      <c r="F859" s="20" t="s">
        <v>66</v>
      </c>
      <c r="G859" s="76">
        <v>11454000</v>
      </c>
      <c r="H859" s="74">
        <v>11454000</v>
      </c>
      <c r="I859" s="19" t="s">
        <v>905</v>
      </c>
      <c r="J859" s="19" t="s">
        <v>905</v>
      </c>
      <c r="K859" s="37" t="s">
        <v>705</v>
      </c>
      <c r="N859" s="14"/>
    </row>
    <row r="860" spans="1:14" s="13" customFormat="1" ht="337.5">
      <c r="A860" s="12" t="s">
        <v>255</v>
      </c>
      <c r="B860" s="18" t="s">
        <v>711</v>
      </c>
      <c r="C860" s="31">
        <v>42095</v>
      </c>
      <c r="D860" s="17">
        <v>6</v>
      </c>
      <c r="E860" s="9" t="s">
        <v>37</v>
      </c>
      <c r="F860" s="20" t="s">
        <v>66</v>
      </c>
      <c r="G860" s="76">
        <v>11454000</v>
      </c>
      <c r="H860" s="74">
        <v>11454000</v>
      </c>
      <c r="I860" s="19" t="s">
        <v>905</v>
      </c>
      <c r="J860" s="19" t="s">
        <v>905</v>
      </c>
      <c r="K860" s="37" t="s">
        <v>705</v>
      </c>
      <c r="N860" s="14"/>
    </row>
    <row r="861" spans="1:14" s="13" customFormat="1" ht="356.25">
      <c r="A861" s="12" t="s">
        <v>255</v>
      </c>
      <c r="B861" s="18" t="s">
        <v>709</v>
      </c>
      <c r="C861" s="31">
        <v>42095</v>
      </c>
      <c r="D861" s="17">
        <v>6</v>
      </c>
      <c r="E861" s="9" t="s">
        <v>37</v>
      </c>
      <c r="F861" s="20" t="s">
        <v>66</v>
      </c>
      <c r="G861" s="76">
        <v>27924000</v>
      </c>
      <c r="H861" s="74">
        <v>27924000</v>
      </c>
      <c r="I861" s="19" t="s">
        <v>905</v>
      </c>
      <c r="J861" s="19" t="s">
        <v>905</v>
      </c>
      <c r="K861" s="37" t="s">
        <v>705</v>
      </c>
      <c r="N861" s="14"/>
    </row>
    <row r="862" spans="1:14" s="13" customFormat="1" ht="168.75">
      <c r="A862" s="12" t="s">
        <v>255</v>
      </c>
      <c r="B862" s="18" t="s">
        <v>712</v>
      </c>
      <c r="C862" s="31">
        <v>42095</v>
      </c>
      <c r="D862" s="17">
        <v>4</v>
      </c>
      <c r="E862" s="9" t="s">
        <v>37</v>
      </c>
      <c r="F862" s="20" t="s">
        <v>66</v>
      </c>
      <c r="G862" s="76">
        <v>9196000</v>
      </c>
      <c r="H862" s="74">
        <v>9196000</v>
      </c>
      <c r="I862" s="19" t="s">
        <v>905</v>
      </c>
      <c r="J862" s="19" t="s">
        <v>905</v>
      </c>
      <c r="K862" s="37" t="s">
        <v>705</v>
      </c>
      <c r="N862" s="14"/>
    </row>
    <row r="863" spans="1:14" s="13" customFormat="1" ht="206.25">
      <c r="A863" s="12" t="s">
        <v>255</v>
      </c>
      <c r="B863" s="18" t="s">
        <v>713</v>
      </c>
      <c r="C863" s="31">
        <v>42095</v>
      </c>
      <c r="D863" s="17">
        <v>4</v>
      </c>
      <c r="E863" s="9" t="s">
        <v>37</v>
      </c>
      <c r="F863" s="20" t="s">
        <v>66</v>
      </c>
      <c r="G863" s="76">
        <v>14388000</v>
      </c>
      <c r="H863" s="74">
        <v>14388000</v>
      </c>
      <c r="I863" s="19" t="s">
        <v>905</v>
      </c>
      <c r="J863" s="19" t="s">
        <v>905</v>
      </c>
      <c r="K863" s="37" t="s">
        <v>705</v>
      </c>
      <c r="N863" s="14"/>
    </row>
    <row r="864" spans="1:14" s="13" customFormat="1" ht="131.25">
      <c r="A864" s="17">
        <v>85000000</v>
      </c>
      <c r="B864" s="18" t="s">
        <v>714</v>
      </c>
      <c r="C864" s="28">
        <v>42078</v>
      </c>
      <c r="D864" s="26">
        <v>11</v>
      </c>
      <c r="E864" s="9" t="s">
        <v>37</v>
      </c>
      <c r="F864" s="20" t="s">
        <v>55</v>
      </c>
      <c r="G864" s="71">
        <v>5300000000</v>
      </c>
      <c r="H864" s="71">
        <f>+G864</f>
        <v>5300000000</v>
      </c>
      <c r="I864" s="19" t="s">
        <v>905</v>
      </c>
      <c r="J864" s="19" t="s">
        <v>905</v>
      </c>
      <c r="K864" s="20" t="s">
        <v>715</v>
      </c>
      <c r="N864" s="14"/>
    </row>
    <row r="865" spans="1:14" s="13" customFormat="1" ht="131.25">
      <c r="A865" s="17">
        <v>85000000</v>
      </c>
      <c r="B865" s="18" t="s">
        <v>716</v>
      </c>
      <c r="C865" s="28">
        <v>42078</v>
      </c>
      <c r="D865" s="26">
        <v>11</v>
      </c>
      <c r="E865" s="9" t="s">
        <v>37</v>
      </c>
      <c r="F865" s="20" t="s">
        <v>55</v>
      </c>
      <c r="G865" s="71">
        <v>160000000</v>
      </c>
      <c r="H865" s="71">
        <f aca="true" t="shared" si="11" ref="H865:H893">+G865</f>
        <v>160000000</v>
      </c>
      <c r="I865" s="19" t="s">
        <v>905</v>
      </c>
      <c r="J865" s="19" t="s">
        <v>905</v>
      </c>
      <c r="K865" s="20" t="s">
        <v>715</v>
      </c>
      <c r="N865" s="14"/>
    </row>
    <row r="866" spans="1:14" s="13" customFormat="1" ht="131.25">
      <c r="A866" s="17">
        <v>85000000</v>
      </c>
      <c r="B866" s="18" t="s">
        <v>717</v>
      </c>
      <c r="C866" s="28">
        <v>42078</v>
      </c>
      <c r="D866" s="26">
        <v>11</v>
      </c>
      <c r="E866" s="9" t="s">
        <v>37</v>
      </c>
      <c r="F866" s="20" t="s">
        <v>55</v>
      </c>
      <c r="G866" s="71">
        <v>260000000</v>
      </c>
      <c r="H866" s="71">
        <f t="shared" si="11"/>
        <v>260000000</v>
      </c>
      <c r="I866" s="19" t="s">
        <v>905</v>
      </c>
      <c r="J866" s="19" t="s">
        <v>905</v>
      </c>
      <c r="K866" s="20" t="s">
        <v>715</v>
      </c>
      <c r="N866" s="14"/>
    </row>
    <row r="867" spans="1:14" s="13" customFormat="1" ht="131.25">
      <c r="A867" s="17">
        <v>85000000</v>
      </c>
      <c r="B867" s="18" t="s">
        <v>718</v>
      </c>
      <c r="C867" s="28">
        <v>42078</v>
      </c>
      <c r="D867" s="26">
        <v>11</v>
      </c>
      <c r="E867" s="9" t="s">
        <v>37</v>
      </c>
      <c r="F867" s="20" t="s">
        <v>55</v>
      </c>
      <c r="G867" s="71">
        <v>140000000</v>
      </c>
      <c r="H867" s="71">
        <f t="shared" si="11"/>
        <v>140000000</v>
      </c>
      <c r="I867" s="19" t="s">
        <v>905</v>
      </c>
      <c r="J867" s="19" t="s">
        <v>905</v>
      </c>
      <c r="K867" s="20" t="s">
        <v>715</v>
      </c>
      <c r="N867" s="14"/>
    </row>
    <row r="868" spans="1:14" s="13" customFormat="1" ht="131.25">
      <c r="A868" s="17">
        <v>85000000</v>
      </c>
      <c r="B868" s="18" t="s">
        <v>719</v>
      </c>
      <c r="C868" s="28">
        <v>42078</v>
      </c>
      <c r="D868" s="26">
        <v>11</v>
      </c>
      <c r="E868" s="9" t="s">
        <v>37</v>
      </c>
      <c r="F868" s="20" t="s">
        <v>55</v>
      </c>
      <c r="G868" s="71">
        <v>300000000</v>
      </c>
      <c r="H868" s="71">
        <f t="shared" si="11"/>
        <v>300000000</v>
      </c>
      <c r="I868" s="19" t="s">
        <v>905</v>
      </c>
      <c r="J868" s="19" t="s">
        <v>905</v>
      </c>
      <c r="K868" s="20" t="s">
        <v>715</v>
      </c>
      <c r="N868" s="14"/>
    </row>
    <row r="869" spans="1:14" s="13" customFormat="1" ht="131.25">
      <c r="A869" s="17">
        <v>85000000</v>
      </c>
      <c r="B869" s="18" t="s">
        <v>720</v>
      </c>
      <c r="C869" s="28">
        <v>42078</v>
      </c>
      <c r="D869" s="26">
        <v>11</v>
      </c>
      <c r="E869" s="9" t="s">
        <v>37</v>
      </c>
      <c r="F869" s="20" t="s">
        <v>55</v>
      </c>
      <c r="G869" s="71">
        <v>724000000</v>
      </c>
      <c r="H869" s="71">
        <f t="shared" si="11"/>
        <v>724000000</v>
      </c>
      <c r="I869" s="19" t="s">
        <v>905</v>
      </c>
      <c r="J869" s="19" t="s">
        <v>905</v>
      </c>
      <c r="K869" s="20" t="s">
        <v>715</v>
      </c>
      <c r="N869" s="14"/>
    </row>
    <row r="870" spans="1:14" s="13" customFormat="1" ht="131.25">
      <c r="A870" s="17">
        <v>85000000</v>
      </c>
      <c r="B870" s="18" t="s">
        <v>721</v>
      </c>
      <c r="C870" s="28">
        <v>42078</v>
      </c>
      <c r="D870" s="26">
        <v>11</v>
      </c>
      <c r="E870" s="9" t="s">
        <v>37</v>
      </c>
      <c r="F870" s="20" t="s">
        <v>55</v>
      </c>
      <c r="G870" s="71">
        <v>720000000</v>
      </c>
      <c r="H870" s="71">
        <f t="shared" si="11"/>
        <v>720000000</v>
      </c>
      <c r="I870" s="19" t="s">
        <v>905</v>
      </c>
      <c r="J870" s="19" t="s">
        <v>905</v>
      </c>
      <c r="K870" s="20" t="s">
        <v>715</v>
      </c>
      <c r="N870" s="14"/>
    </row>
    <row r="871" spans="1:14" s="13" customFormat="1" ht="131.25">
      <c r="A871" s="17">
        <v>85000000</v>
      </c>
      <c r="B871" s="18" t="s">
        <v>722</v>
      </c>
      <c r="C871" s="28">
        <v>42078</v>
      </c>
      <c r="D871" s="26">
        <v>11</v>
      </c>
      <c r="E871" s="9" t="s">
        <v>37</v>
      </c>
      <c r="F871" s="20" t="s">
        <v>55</v>
      </c>
      <c r="G871" s="71">
        <v>480000000</v>
      </c>
      <c r="H871" s="71">
        <f t="shared" si="11"/>
        <v>480000000</v>
      </c>
      <c r="I871" s="19" t="s">
        <v>905</v>
      </c>
      <c r="J871" s="19" t="s">
        <v>905</v>
      </c>
      <c r="K871" s="20" t="s">
        <v>715</v>
      </c>
      <c r="N871" s="14"/>
    </row>
    <row r="872" spans="1:14" s="13" customFormat="1" ht="131.25">
      <c r="A872" s="17">
        <v>85000000</v>
      </c>
      <c r="B872" s="18" t="s">
        <v>723</v>
      </c>
      <c r="C872" s="28">
        <v>42078</v>
      </c>
      <c r="D872" s="26">
        <v>11</v>
      </c>
      <c r="E872" s="9" t="s">
        <v>37</v>
      </c>
      <c r="F872" s="20" t="s">
        <v>55</v>
      </c>
      <c r="G872" s="71">
        <v>1320000000</v>
      </c>
      <c r="H872" s="71">
        <f t="shared" si="11"/>
        <v>1320000000</v>
      </c>
      <c r="I872" s="19" t="s">
        <v>905</v>
      </c>
      <c r="J872" s="19" t="s">
        <v>905</v>
      </c>
      <c r="K872" s="20" t="s">
        <v>715</v>
      </c>
      <c r="N872" s="14"/>
    </row>
    <row r="873" spans="1:14" s="13" customFormat="1" ht="131.25">
      <c r="A873" s="17">
        <v>85000000</v>
      </c>
      <c r="B873" s="18" t="s">
        <v>724</v>
      </c>
      <c r="C873" s="28">
        <v>42078</v>
      </c>
      <c r="D873" s="26">
        <v>11</v>
      </c>
      <c r="E873" s="9" t="s">
        <v>37</v>
      </c>
      <c r="F873" s="20" t="s">
        <v>55</v>
      </c>
      <c r="G873" s="71">
        <v>780000000</v>
      </c>
      <c r="H873" s="71">
        <f t="shared" si="11"/>
        <v>780000000</v>
      </c>
      <c r="I873" s="19" t="s">
        <v>905</v>
      </c>
      <c r="J873" s="19" t="s">
        <v>905</v>
      </c>
      <c r="K873" s="20" t="s">
        <v>715</v>
      </c>
      <c r="N873" s="14"/>
    </row>
    <row r="874" spans="1:14" s="13" customFormat="1" ht="131.25">
      <c r="A874" s="17">
        <v>85000000</v>
      </c>
      <c r="B874" s="18" t="s">
        <v>724</v>
      </c>
      <c r="C874" s="28">
        <v>42078</v>
      </c>
      <c r="D874" s="26">
        <v>11</v>
      </c>
      <c r="E874" s="9" t="s">
        <v>37</v>
      </c>
      <c r="F874" s="20" t="s">
        <v>55</v>
      </c>
      <c r="G874" s="71">
        <v>240000000</v>
      </c>
      <c r="H874" s="71">
        <f t="shared" si="11"/>
        <v>240000000</v>
      </c>
      <c r="I874" s="19" t="s">
        <v>905</v>
      </c>
      <c r="J874" s="19" t="s">
        <v>905</v>
      </c>
      <c r="K874" s="20" t="s">
        <v>715</v>
      </c>
      <c r="N874" s="14"/>
    </row>
    <row r="875" spans="1:14" s="13" customFormat="1" ht="131.25">
      <c r="A875" s="17">
        <v>85000000</v>
      </c>
      <c r="B875" s="18" t="s">
        <v>725</v>
      </c>
      <c r="C875" s="28">
        <v>42078</v>
      </c>
      <c r="D875" s="26">
        <v>11</v>
      </c>
      <c r="E875" s="9" t="s">
        <v>37</v>
      </c>
      <c r="F875" s="20" t="s">
        <v>55</v>
      </c>
      <c r="G875" s="71">
        <v>240000000</v>
      </c>
      <c r="H875" s="71">
        <f t="shared" si="11"/>
        <v>240000000</v>
      </c>
      <c r="I875" s="19" t="s">
        <v>905</v>
      </c>
      <c r="J875" s="19" t="s">
        <v>905</v>
      </c>
      <c r="K875" s="20" t="s">
        <v>715</v>
      </c>
      <c r="N875" s="14"/>
    </row>
    <row r="876" spans="1:14" s="13" customFormat="1" ht="131.25">
      <c r="A876" s="17">
        <v>85000000</v>
      </c>
      <c r="B876" s="18" t="s">
        <v>726</v>
      </c>
      <c r="C876" s="28">
        <v>42078</v>
      </c>
      <c r="D876" s="26">
        <v>11</v>
      </c>
      <c r="E876" s="9" t="s">
        <v>77</v>
      </c>
      <c r="F876" s="20" t="s">
        <v>55</v>
      </c>
      <c r="G876" s="71">
        <v>120000000</v>
      </c>
      <c r="H876" s="71">
        <f t="shared" si="11"/>
        <v>120000000</v>
      </c>
      <c r="I876" s="19" t="s">
        <v>905</v>
      </c>
      <c r="J876" s="19" t="s">
        <v>905</v>
      </c>
      <c r="K876" s="20" t="s">
        <v>715</v>
      </c>
      <c r="N876" s="14"/>
    </row>
    <row r="877" spans="1:14" s="13" customFormat="1" ht="131.25">
      <c r="A877" s="17">
        <v>42222200</v>
      </c>
      <c r="B877" s="18" t="s">
        <v>727</v>
      </c>
      <c r="C877" s="28">
        <v>42078</v>
      </c>
      <c r="D877" s="26">
        <v>11</v>
      </c>
      <c r="E877" s="9" t="s">
        <v>37</v>
      </c>
      <c r="F877" s="20" t="s">
        <v>55</v>
      </c>
      <c r="G877" s="71">
        <v>60000000</v>
      </c>
      <c r="H877" s="71">
        <f t="shared" si="11"/>
        <v>60000000</v>
      </c>
      <c r="I877" s="19" t="s">
        <v>905</v>
      </c>
      <c r="J877" s="19" t="s">
        <v>905</v>
      </c>
      <c r="K877" s="20" t="s">
        <v>715</v>
      </c>
      <c r="N877" s="14"/>
    </row>
    <row r="878" spans="1:14" s="13" customFormat="1" ht="168.75">
      <c r="A878" s="17">
        <v>42222200</v>
      </c>
      <c r="B878" s="18" t="s">
        <v>728</v>
      </c>
      <c r="C878" s="28">
        <v>42078</v>
      </c>
      <c r="D878" s="26">
        <v>11</v>
      </c>
      <c r="E878" s="9" t="s">
        <v>71</v>
      </c>
      <c r="F878" s="20" t="s">
        <v>55</v>
      </c>
      <c r="G878" s="71">
        <v>100000000</v>
      </c>
      <c r="H878" s="71">
        <f t="shared" si="11"/>
        <v>100000000</v>
      </c>
      <c r="I878" s="19" t="s">
        <v>905</v>
      </c>
      <c r="J878" s="19" t="s">
        <v>905</v>
      </c>
      <c r="K878" s="20" t="s">
        <v>715</v>
      </c>
      <c r="N878" s="14"/>
    </row>
    <row r="879" spans="1:14" s="13" customFormat="1" ht="131.25">
      <c r="A879" s="17" t="s">
        <v>729</v>
      </c>
      <c r="B879" s="18" t="s">
        <v>730</v>
      </c>
      <c r="C879" s="28">
        <v>42078</v>
      </c>
      <c r="D879" s="26">
        <v>11</v>
      </c>
      <c r="E879" s="9" t="s">
        <v>71</v>
      </c>
      <c r="F879" s="20" t="s">
        <v>55</v>
      </c>
      <c r="G879" s="71">
        <v>35000000</v>
      </c>
      <c r="H879" s="71">
        <f t="shared" si="11"/>
        <v>35000000</v>
      </c>
      <c r="I879" s="19" t="s">
        <v>905</v>
      </c>
      <c r="J879" s="19" t="s">
        <v>905</v>
      </c>
      <c r="K879" s="20" t="s">
        <v>715</v>
      </c>
      <c r="N879" s="14"/>
    </row>
    <row r="880" spans="1:14" s="13" customFormat="1" ht="131.25">
      <c r="A880" s="17">
        <v>85000000</v>
      </c>
      <c r="B880" s="18" t="s">
        <v>731</v>
      </c>
      <c r="C880" s="28">
        <v>42078</v>
      </c>
      <c r="D880" s="26">
        <v>11</v>
      </c>
      <c r="E880" s="9" t="s">
        <v>37</v>
      </c>
      <c r="F880" s="20" t="s">
        <v>55</v>
      </c>
      <c r="G880" s="71">
        <v>200000000</v>
      </c>
      <c r="H880" s="71">
        <f t="shared" si="11"/>
        <v>200000000</v>
      </c>
      <c r="I880" s="19" t="s">
        <v>905</v>
      </c>
      <c r="J880" s="19" t="s">
        <v>905</v>
      </c>
      <c r="K880" s="20" t="s">
        <v>715</v>
      </c>
      <c r="N880" s="14"/>
    </row>
    <row r="881" spans="1:14" s="13" customFormat="1" ht="150">
      <c r="A881" s="17">
        <v>851000000</v>
      </c>
      <c r="B881" s="18" t="s">
        <v>732</v>
      </c>
      <c r="C881" s="28">
        <v>42078</v>
      </c>
      <c r="D881" s="26">
        <v>11</v>
      </c>
      <c r="E881" s="9" t="s">
        <v>37</v>
      </c>
      <c r="F881" s="20" t="s">
        <v>55</v>
      </c>
      <c r="G881" s="71">
        <v>100000000</v>
      </c>
      <c r="H881" s="71">
        <f t="shared" si="11"/>
        <v>100000000</v>
      </c>
      <c r="I881" s="19" t="s">
        <v>905</v>
      </c>
      <c r="J881" s="19" t="s">
        <v>905</v>
      </c>
      <c r="K881" s="20" t="s">
        <v>715</v>
      </c>
      <c r="N881" s="14"/>
    </row>
    <row r="882" spans="1:14" s="13" customFormat="1" ht="131.25">
      <c r="A882" s="17">
        <v>85000000</v>
      </c>
      <c r="B882" s="18" t="s">
        <v>733</v>
      </c>
      <c r="C882" s="28">
        <v>42078</v>
      </c>
      <c r="D882" s="26">
        <v>11</v>
      </c>
      <c r="E882" s="9" t="s">
        <v>37</v>
      </c>
      <c r="F882" s="20" t="s">
        <v>55</v>
      </c>
      <c r="G882" s="71">
        <v>120000000</v>
      </c>
      <c r="H882" s="71">
        <f t="shared" si="11"/>
        <v>120000000</v>
      </c>
      <c r="I882" s="19" t="s">
        <v>905</v>
      </c>
      <c r="J882" s="19" t="s">
        <v>905</v>
      </c>
      <c r="K882" s="20" t="s">
        <v>715</v>
      </c>
      <c r="N882" s="14"/>
    </row>
    <row r="883" spans="1:14" s="13" customFormat="1" ht="150">
      <c r="A883" s="17">
        <v>85000000</v>
      </c>
      <c r="B883" s="18" t="s">
        <v>734</v>
      </c>
      <c r="C883" s="28">
        <v>42078</v>
      </c>
      <c r="D883" s="26">
        <v>11</v>
      </c>
      <c r="E883" s="9" t="s">
        <v>37</v>
      </c>
      <c r="F883" s="20" t="s">
        <v>55</v>
      </c>
      <c r="G883" s="71">
        <v>120000000</v>
      </c>
      <c r="H883" s="71">
        <f t="shared" si="11"/>
        <v>120000000</v>
      </c>
      <c r="I883" s="19" t="s">
        <v>905</v>
      </c>
      <c r="J883" s="19" t="s">
        <v>905</v>
      </c>
      <c r="K883" s="20" t="s">
        <v>715</v>
      </c>
      <c r="N883" s="14"/>
    </row>
    <row r="884" spans="1:14" s="13" customFormat="1" ht="150">
      <c r="A884" s="17">
        <v>85000000</v>
      </c>
      <c r="B884" s="18" t="s">
        <v>735</v>
      </c>
      <c r="C884" s="28">
        <v>42078</v>
      </c>
      <c r="D884" s="26">
        <v>11</v>
      </c>
      <c r="E884" s="9" t="s">
        <v>37</v>
      </c>
      <c r="F884" s="20" t="s">
        <v>55</v>
      </c>
      <c r="G884" s="71">
        <v>120000000</v>
      </c>
      <c r="H884" s="71">
        <f t="shared" si="11"/>
        <v>120000000</v>
      </c>
      <c r="I884" s="19" t="s">
        <v>905</v>
      </c>
      <c r="J884" s="19" t="s">
        <v>905</v>
      </c>
      <c r="K884" s="20" t="s">
        <v>715</v>
      </c>
      <c r="N884" s="14"/>
    </row>
    <row r="885" spans="1:14" s="13" customFormat="1" ht="150">
      <c r="A885" s="17">
        <v>85000000</v>
      </c>
      <c r="B885" s="18" t="s">
        <v>736</v>
      </c>
      <c r="C885" s="28">
        <v>42078</v>
      </c>
      <c r="D885" s="26">
        <v>11</v>
      </c>
      <c r="E885" s="9" t="s">
        <v>37</v>
      </c>
      <c r="F885" s="20" t="s">
        <v>55</v>
      </c>
      <c r="G885" s="71">
        <v>120000000</v>
      </c>
      <c r="H885" s="71">
        <f t="shared" si="11"/>
        <v>120000000</v>
      </c>
      <c r="I885" s="19" t="s">
        <v>905</v>
      </c>
      <c r="J885" s="19" t="s">
        <v>905</v>
      </c>
      <c r="K885" s="20" t="s">
        <v>715</v>
      </c>
      <c r="N885" s="14"/>
    </row>
    <row r="886" spans="1:14" s="13" customFormat="1" ht="131.25">
      <c r="A886" s="17">
        <v>85000000</v>
      </c>
      <c r="B886" s="18" t="s">
        <v>737</v>
      </c>
      <c r="C886" s="28">
        <v>42078</v>
      </c>
      <c r="D886" s="26">
        <v>11</v>
      </c>
      <c r="E886" s="9" t="s">
        <v>37</v>
      </c>
      <c r="F886" s="20" t="s">
        <v>55</v>
      </c>
      <c r="G886" s="71">
        <v>220000000</v>
      </c>
      <c r="H886" s="71">
        <f t="shared" si="11"/>
        <v>220000000</v>
      </c>
      <c r="I886" s="19" t="s">
        <v>905</v>
      </c>
      <c r="J886" s="19" t="s">
        <v>905</v>
      </c>
      <c r="K886" s="20" t="s">
        <v>715</v>
      </c>
      <c r="N886" s="14"/>
    </row>
    <row r="887" spans="1:14" s="13" customFormat="1" ht="131.25">
      <c r="A887" s="17">
        <v>85000000</v>
      </c>
      <c r="B887" s="18" t="s">
        <v>738</v>
      </c>
      <c r="C887" s="28">
        <v>42078</v>
      </c>
      <c r="D887" s="26">
        <v>11</v>
      </c>
      <c r="E887" s="9" t="s">
        <v>37</v>
      </c>
      <c r="F887" s="20" t="s">
        <v>66</v>
      </c>
      <c r="G887" s="71">
        <v>5272202000</v>
      </c>
      <c r="H887" s="71">
        <f t="shared" si="11"/>
        <v>5272202000</v>
      </c>
      <c r="I887" s="19" t="s">
        <v>905</v>
      </c>
      <c r="J887" s="19" t="s">
        <v>905</v>
      </c>
      <c r="K887" s="20" t="s">
        <v>715</v>
      </c>
      <c r="N887" s="14"/>
    </row>
    <row r="888" spans="1:14" s="13" customFormat="1" ht="131.25">
      <c r="A888" s="17">
        <v>85000000</v>
      </c>
      <c r="B888" s="18" t="s">
        <v>739</v>
      </c>
      <c r="C888" s="28">
        <v>42078</v>
      </c>
      <c r="D888" s="26">
        <v>11</v>
      </c>
      <c r="E888" s="9" t="s">
        <v>37</v>
      </c>
      <c r="F888" s="20" t="s">
        <v>55</v>
      </c>
      <c r="G888" s="71">
        <v>122000000000</v>
      </c>
      <c r="H888" s="71">
        <f t="shared" si="11"/>
        <v>122000000000</v>
      </c>
      <c r="I888" s="19" t="s">
        <v>905</v>
      </c>
      <c r="J888" s="19" t="s">
        <v>905</v>
      </c>
      <c r="K888" s="20" t="s">
        <v>715</v>
      </c>
      <c r="N888" s="14"/>
    </row>
    <row r="889" spans="1:14" s="13" customFormat="1" ht="131.25">
      <c r="A889" s="17" t="s">
        <v>740</v>
      </c>
      <c r="B889" s="18" t="s">
        <v>741</v>
      </c>
      <c r="C889" s="28">
        <v>42078</v>
      </c>
      <c r="D889" s="26">
        <v>6</v>
      </c>
      <c r="E889" s="9" t="s">
        <v>71</v>
      </c>
      <c r="F889" s="20" t="s">
        <v>55</v>
      </c>
      <c r="G889" s="71">
        <v>150000000</v>
      </c>
      <c r="H889" s="71">
        <f t="shared" si="11"/>
        <v>150000000</v>
      </c>
      <c r="I889" s="19" t="s">
        <v>905</v>
      </c>
      <c r="J889" s="19" t="s">
        <v>905</v>
      </c>
      <c r="K889" s="20" t="s">
        <v>715</v>
      </c>
      <c r="N889" s="14"/>
    </row>
    <row r="890" spans="1:14" s="13" customFormat="1" ht="131.25">
      <c r="A890" s="17">
        <v>85000000</v>
      </c>
      <c r="B890" s="18" t="s">
        <v>742</v>
      </c>
      <c r="C890" s="28">
        <v>42078</v>
      </c>
      <c r="D890" s="26">
        <v>11</v>
      </c>
      <c r="E890" s="9" t="s">
        <v>37</v>
      </c>
      <c r="F890" s="20" t="s">
        <v>55</v>
      </c>
      <c r="G890" s="71">
        <v>1500000000</v>
      </c>
      <c r="H890" s="71">
        <f t="shared" si="11"/>
        <v>1500000000</v>
      </c>
      <c r="I890" s="19" t="s">
        <v>905</v>
      </c>
      <c r="J890" s="19" t="s">
        <v>905</v>
      </c>
      <c r="K890" s="20" t="s">
        <v>715</v>
      </c>
      <c r="N890" s="14"/>
    </row>
    <row r="891" spans="1:14" s="13" customFormat="1" ht="131.25">
      <c r="A891" s="17">
        <v>80101505</v>
      </c>
      <c r="B891" s="18" t="s">
        <v>743</v>
      </c>
      <c r="C891" s="28">
        <v>42078</v>
      </c>
      <c r="D891" s="26">
        <v>6</v>
      </c>
      <c r="E891" s="9" t="s">
        <v>77</v>
      </c>
      <c r="F891" s="20" t="s">
        <v>55</v>
      </c>
      <c r="G891" s="71">
        <v>100000000</v>
      </c>
      <c r="H891" s="71">
        <f t="shared" si="11"/>
        <v>100000000</v>
      </c>
      <c r="I891" s="19" t="s">
        <v>905</v>
      </c>
      <c r="J891" s="19" t="s">
        <v>905</v>
      </c>
      <c r="K891" s="20" t="s">
        <v>715</v>
      </c>
      <c r="N891" s="14"/>
    </row>
    <row r="892" spans="1:14" s="13" customFormat="1" ht="131.25">
      <c r="A892" s="17">
        <v>80101505</v>
      </c>
      <c r="B892" s="18" t="s">
        <v>744</v>
      </c>
      <c r="C892" s="28">
        <v>42078</v>
      </c>
      <c r="D892" s="26">
        <v>6</v>
      </c>
      <c r="E892" s="9" t="s">
        <v>77</v>
      </c>
      <c r="F892" s="20" t="s">
        <v>55</v>
      </c>
      <c r="G892" s="71">
        <v>100000000</v>
      </c>
      <c r="H892" s="71">
        <f t="shared" si="11"/>
        <v>100000000</v>
      </c>
      <c r="I892" s="19" t="s">
        <v>905</v>
      </c>
      <c r="J892" s="19" t="s">
        <v>905</v>
      </c>
      <c r="K892" s="20" t="s">
        <v>715</v>
      </c>
      <c r="N892" s="14"/>
    </row>
    <row r="893" spans="1:14" s="13" customFormat="1" ht="131.25">
      <c r="A893" s="17">
        <v>85000000</v>
      </c>
      <c r="B893" s="18" t="s">
        <v>745</v>
      </c>
      <c r="C893" s="28">
        <v>42078</v>
      </c>
      <c r="D893" s="26">
        <v>10</v>
      </c>
      <c r="E893" s="9" t="s">
        <v>37</v>
      </c>
      <c r="F893" s="20" t="s">
        <v>746</v>
      </c>
      <c r="G893" s="71">
        <v>100000000</v>
      </c>
      <c r="H893" s="71">
        <f t="shared" si="11"/>
        <v>100000000</v>
      </c>
      <c r="I893" s="19" t="s">
        <v>905</v>
      </c>
      <c r="J893" s="19" t="s">
        <v>905</v>
      </c>
      <c r="K893" s="20" t="s">
        <v>715</v>
      </c>
      <c r="N893" s="14"/>
    </row>
    <row r="894" spans="1:14" s="13" customFormat="1" ht="131.25">
      <c r="A894" s="12">
        <v>85000000</v>
      </c>
      <c r="B894" s="18" t="s">
        <v>747</v>
      </c>
      <c r="C894" s="28">
        <v>42078</v>
      </c>
      <c r="D894" s="19">
        <v>6</v>
      </c>
      <c r="E894" s="9" t="s">
        <v>37</v>
      </c>
      <c r="F894" s="20" t="s">
        <v>66</v>
      </c>
      <c r="G894" s="71">
        <v>2200000000</v>
      </c>
      <c r="H894" s="71">
        <f>+G894</f>
        <v>2200000000</v>
      </c>
      <c r="I894" s="19" t="s">
        <v>905</v>
      </c>
      <c r="J894" s="19" t="s">
        <v>905</v>
      </c>
      <c r="K894" s="20" t="s">
        <v>715</v>
      </c>
      <c r="N894" s="14"/>
    </row>
    <row r="895" spans="1:14" s="13" customFormat="1" ht="131.25">
      <c r="A895" s="20" t="s">
        <v>95</v>
      </c>
      <c r="B895" s="18" t="s">
        <v>748</v>
      </c>
      <c r="C895" s="28">
        <v>42036</v>
      </c>
      <c r="D895" s="26">
        <v>10</v>
      </c>
      <c r="E895" s="9" t="s">
        <v>37</v>
      </c>
      <c r="F895" s="20" t="s">
        <v>66</v>
      </c>
      <c r="G895" s="75">
        <v>75290000</v>
      </c>
      <c r="H895" s="74">
        <f>+G895</f>
        <v>75290000</v>
      </c>
      <c r="I895" s="19" t="s">
        <v>905</v>
      </c>
      <c r="J895" s="19" t="s">
        <v>905</v>
      </c>
      <c r="K895" s="20" t="s">
        <v>715</v>
      </c>
      <c r="N895" s="14"/>
    </row>
    <row r="896" spans="1:14" s="13" customFormat="1" ht="131.25">
      <c r="A896" s="20">
        <v>80101505</v>
      </c>
      <c r="B896" s="18" t="s">
        <v>749</v>
      </c>
      <c r="C896" s="28">
        <v>42037</v>
      </c>
      <c r="D896" s="26">
        <v>10</v>
      </c>
      <c r="E896" s="9" t="s">
        <v>37</v>
      </c>
      <c r="F896" s="20" t="s">
        <v>66</v>
      </c>
      <c r="G896" s="75">
        <v>55400000</v>
      </c>
      <c r="H896" s="74">
        <f aca="true" t="shared" si="12" ref="H896:H959">+G896</f>
        <v>55400000</v>
      </c>
      <c r="I896" s="19" t="s">
        <v>905</v>
      </c>
      <c r="J896" s="19" t="s">
        <v>905</v>
      </c>
      <c r="K896" s="20" t="s">
        <v>715</v>
      </c>
      <c r="N896" s="14"/>
    </row>
    <row r="897" spans="1:14" s="13" customFormat="1" ht="131.25">
      <c r="A897" s="20">
        <v>80101505</v>
      </c>
      <c r="B897" s="18" t="s">
        <v>750</v>
      </c>
      <c r="C897" s="28">
        <v>42038</v>
      </c>
      <c r="D897" s="26">
        <v>10</v>
      </c>
      <c r="E897" s="9" t="s">
        <v>37</v>
      </c>
      <c r="F897" s="20" t="s">
        <v>66</v>
      </c>
      <c r="G897" s="75">
        <v>55400000</v>
      </c>
      <c r="H897" s="74">
        <f t="shared" si="12"/>
        <v>55400000</v>
      </c>
      <c r="I897" s="19" t="s">
        <v>905</v>
      </c>
      <c r="J897" s="19" t="s">
        <v>905</v>
      </c>
      <c r="K897" s="20" t="s">
        <v>715</v>
      </c>
      <c r="N897" s="14"/>
    </row>
    <row r="898" spans="1:14" s="13" customFormat="1" ht="168.75">
      <c r="A898" s="20">
        <v>80101505</v>
      </c>
      <c r="B898" s="18" t="s">
        <v>751</v>
      </c>
      <c r="C898" s="28">
        <v>42039</v>
      </c>
      <c r="D898" s="26">
        <v>10</v>
      </c>
      <c r="E898" s="9" t="s">
        <v>37</v>
      </c>
      <c r="F898" s="20" t="s">
        <v>66</v>
      </c>
      <c r="G898" s="75">
        <v>55400000</v>
      </c>
      <c r="H898" s="74">
        <f t="shared" si="12"/>
        <v>55400000</v>
      </c>
      <c r="I898" s="19" t="s">
        <v>905</v>
      </c>
      <c r="J898" s="19" t="s">
        <v>905</v>
      </c>
      <c r="K898" s="20" t="s">
        <v>715</v>
      </c>
      <c r="N898" s="14"/>
    </row>
    <row r="899" spans="1:14" s="13" customFormat="1" ht="131.25">
      <c r="A899" s="20">
        <v>80101505</v>
      </c>
      <c r="B899" s="18" t="s">
        <v>752</v>
      </c>
      <c r="C899" s="28">
        <v>42040</v>
      </c>
      <c r="D899" s="26">
        <v>10</v>
      </c>
      <c r="E899" s="9" t="s">
        <v>37</v>
      </c>
      <c r="F899" s="20" t="s">
        <v>66</v>
      </c>
      <c r="G899" s="75">
        <v>55400000</v>
      </c>
      <c r="H899" s="74">
        <f t="shared" si="12"/>
        <v>55400000</v>
      </c>
      <c r="I899" s="19" t="s">
        <v>905</v>
      </c>
      <c r="J899" s="19" t="s">
        <v>905</v>
      </c>
      <c r="K899" s="20" t="s">
        <v>715</v>
      </c>
      <c r="N899" s="14"/>
    </row>
    <row r="900" spans="1:14" s="13" customFormat="1" ht="131.25">
      <c r="A900" s="20">
        <v>80101505</v>
      </c>
      <c r="B900" s="18" t="s">
        <v>752</v>
      </c>
      <c r="C900" s="28">
        <v>42041</v>
      </c>
      <c r="D900" s="26">
        <v>10</v>
      </c>
      <c r="E900" s="9" t="s">
        <v>37</v>
      </c>
      <c r="F900" s="20" t="s">
        <v>66</v>
      </c>
      <c r="G900" s="75">
        <v>55400000</v>
      </c>
      <c r="H900" s="74">
        <f t="shared" si="12"/>
        <v>55400000</v>
      </c>
      <c r="I900" s="19" t="s">
        <v>905</v>
      </c>
      <c r="J900" s="19" t="s">
        <v>905</v>
      </c>
      <c r="K900" s="20" t="s">
        <v>715</v>
      </c>
      <c r="N900" s="14"/>
    </row>
    <row r="901" spans="1:14" s="13" customFormat="1" ht="131.25">
      <c r="A901" s="20">
        <v>80101505</v>
      </c>
      <c r="B901" s="18" t="s">
        <v>752</v>
      </c>
      <c r="C901" s="28">
        <v>42042</v>
      </c>
      <c r="D901" s="26">
        <v>10</v>
      </c>
      <c r="E901" s="9" t="s">
        <v>37</v>
      </c>
      <c r="F901" s="20" t="s">
        <v>66</v>
      </c>
      <c r="G901" s="75">
        <v>55400000</v>
      </c>
      <c r="H901" s="74">
        <f t="shared" si="12"/>
        <v>55400000</v>
      </c>
      <c r="I901" s="19" t="s">
        <v>905</v>
      </c>
      <c r="J901" s="19" t="s">
        <v>905</v>
      </c>
      <c r="K901" s="20" t="s">
        <v>715</v>
      </c>
      <c r="N901" s="14"/>
    </row>
    <row r="902" spans="1:14" s="13" customFormat="1" ht="131.25">
      <c r="A902" s="20">
        <v>80101505</v>
      </c>
      <c r="B902" s="18" t="s">
        <v>752</v>
      </c>
      <c r="C902" s="28">
        <v>42043</v>
      </c>
      <c r="D902" s="26">
        <v>8</v>
      </c>
      <c r="E902" s="9" t="s">
        <v>37</v>
      </c>
      <c r="F902" s="20" t="s">
        <v>66</v>
      </c>
      <c r="G902" s="75">
        <v>44320000</v>
      </c>
      <c r="H902" s="74">
        <f t="shared" si="12"/>
        <v>44320000</v>
      </c>
      <c r="I902" s="19" t="s">
        <v>905</v>
      </c>
      <c r="J902" s="19" t="s">
        <v>905</v>
      </c>
      <c r="K902" s="20" t="s">
        <v>715</v>
      </c>
      <c r="N902" s="14"/>
    </row>
    <row r="903" spans="1:14" s="13" customFormat="1" ht="131.25">
      <c r="A903" s="20">
        <v>80101505</v>
      </c>
      <c r="B903" s="18" t="s">
        <v>752</v>
      </c>
      <c r="C903" s="28">
        <v>42044</v>
      </c>
      <c r="D903" s="26">
        <v>10</v>
      </c>
      <c r="E903" s="9" t="s">
        <v>37</v>
      </c>
      <c r="F903" s="20" t="s">
        <v>66</v>
      </c>
      <c r="G903" s="75">
        <v>55400000</v>
      </c>
      <c r="H903" s="74">
        <f t="shared" si="12"/>
        <v>55400000</v>
      </c>
      <c r="I903" s="19" t="s">
        <v>905</v>
      </c>
      <c r="J903" s="19" t="s">
        <v>905</v>
      </c>
      <c r="K903" s="20" t="s">
        <v>715</v>
      </c>
      <c r="N903" s="14"/>
    </row>
    <row r="904" spans="1:14" s="13" customFormat="1" ht="131.25">
      <c r="A904" s="20">
        <v>80101505</v>
      </c>
      <c r="B904" s="18" t="s">
        <v>752</v>
      </c>
      <c r="C904" s="28">
        <v>42045</v>
      </c>
      <c r="D904" s="26">
        <v>10</v>
      </c>
      <c r="E904" s="9" t="s">
        <v>37</v>
      </c>
      <c r="F904" s="20" t="s">
        <v>66</v>
      </c>
      <c r="G904" s="75">
        <v>46540000</v>
      </c>
      <c r="H904" s="74">
        <f t="shared" si="12"/>
        <v>46540000</v>
      </c>
      <c r="I904" s="19" t="s">
        <v>905</v>
      </c>
      <c r="J904" s="19" t="s">
        <v>905</v>
      </c>
      <c r="K904" s="20" t="s">
        <v>715</v>
      </c>
      <c r="N904" s="14"/>
    </row>
    <row r="905" spans="1:14" s="13" customFormat="1" ht="131.25">
      <c r="A905" s="20">
        <v>80101505</v>
      </c>
      <c r="B905" s="18" t="s">
        <v>752</v>
      </c>
      <c r="C905" s="28">
        <v>42046</v>
      </c>
      <c r="D905" s="26">
        <v>10</v>
      </c>
      <c r="E905" s="9" t="s">
        <v>37</v>
      </c>
      <c r="F905" s="20" t="s">
        <v>66</v>
      </c>
      <c r="G905" s="75">
        <v>55400000</v>
      </c>
      <c r="H905" s="74">
        <f t="shared" si="12"/>
        <v>55400000</v>
      </c>
      <c r="I905" s="19" t="s">
        <v>905</v>
      </c>
      <c r="J905" s="19" t="s">
        <v>905</v>
      </c>
      <c r="K905" s="20" t="s">
        <v>715</v>
      </c>
      <c r="N905" s="14"/>
    </row>
    <row r="906" spans="1:14" s="13" customFormat="1" ht="131.25">
      <c r="A906" s="20" t="s">
        <v>95</v>
      </c>
      <c r="B906" s="18" t="s">
        <v>752</v>
      </c>
      <c r="C906" s="28">
        <v>42047</v>
      </c>
      <c r="D906" s="26">
        <v>10</v>
      </c>
      <c r="E906" s="9" t="s">
        <v>37</v>
      </c>
      <c r="F906" s="20" t="s">
        <v>66</v>
      </c>
      <c r="G906" s="75">
        <v>87336400</v>
      </c>
      <c r="H906" s="74">
        <f t="shared" si="12"/>
        <v>87336400</v>
      </c>
      <c r="I906" s="19" t="s">
        <v>905</v>
      </c>
      <c r="J906" s="19" t="s">
        <v>905</v>
      </c>
      <c r="K906" s="20" t="s">
        <v>715</v>
      </c>
      <c r="N906" s="14"/>
    </row>
    <row r="907" spans="1:14" s="13" customFormat="1" ht="131.25">
      <c r="A907" s="20">
        <v>80101505</v>
      </c>
      <c r="B907" s="18" t="s">
        <v>753</v>
      </c>
      <c r="C907" s="28">
        <v>42048</v>
      </c>
      <c r="D907" s="26">
        <v>8</v>
      </c>
      <c r="E907" s="9" t="s">
        <v>37</v>
      </c>
      <c r="F907" s="20" t="s">
        <v>66</v>
      </c>
      <c r="G907" s="75">
        <v>44320000</v>
      </c>
      <c r="H907" s="74">
        <f t="shared" si="12"/>
        <v>44320000</v>
      </c>
      <c r="I907" s="19" t="s">
        <v>905</v>
      </c>
      <c r="J907" s="19" t="s">
        <v>905</v>
      </c>
      <c r="K907" s="20" t="s">
        <v>715</v>
      </c>
      <c r="N907" s="14"/>
    </row>
    <row r="908" spans="1:14" s="13" customFormat="1" ht="131.25">
      <c r="A908" s="20">
        <v>80101505</v>
      </c>
      <c r="B908" s="18" t="s">
        <v>754</v>
      </c>
      <c r="C908" s="28">
        <v>42049</v>
      </c>
      <c r="D908" s="26">
        <v>10</v>
      </c>
      <c r="E908" s="9" t="s">
        <v>37</v>
      </c>
      <c r="F908" s="20" t="s">
        <v>66</v>
      </c>
      <c r="G908" s="75">
        <v>55400000</v>
      </c>
      <c r="H908" s="74">
        <f t="shared" si="12"/>
        <v>55400000</v>
      </c>
      <c r="I908" s="19" t="s">
        <v>905</v>
      </c>
      <c r="J908" s="19" t="s">
        <v>905</v>
      </c>
      <c r="K908" s="20" t="s">
        <v>715</v>
      </c>
      <c r="N908" s="14"/>
    </row>
    <row r="909" spans="1:14" s="13" customFormat="1" ht="131.25">
      <c r="A909" s="20" t="s">
        <v>95</v>
      </c>
      <c r="B909" s="18" t="s">
        <v>755</v>
      </c>
      <c r="C909" s="28">
        <v>42050</v>
      </c>
      <c r="D909" s="26">
        <v>8</v>
      </c>
      <c r="E909" s="9" t="s">
        <v>37</v>
      </c>
      <c r="F909" s="20" t="s">
        <v>66</v>
      </c>
      <c r="G909" s="75">
        <v>44320000</v>
      </c>
      <c r="H909" s="74">
        <f t="shared" si="12"/>
        <v>44320000</v>
      </c>
      <c r="I909" s="19" t="s">
        <v>905</v>
      </c>
      <c r="J909" s="19" t="s">
        <v>905</v>
      </c>
      <c r="K909" s="20" t="s">
        <v>715</v>
      </c>
      <c r="N909" s="14"/>
    </row>
    <row r="910" spans="1:14" s="13" customFormat="1" ht="131.25">
      <c r="A910" s="20">
        <v>80101505</v>
      </c>
      <c r="B910" s="18" t="s">
        <v>756</v>
      </c>
      <c r="C910" s="28">
        <v>42051</v>
      </c>
      <c r="D910" s="26">
        <v>10</v>
      </c>
      <c r="E910" s="9" t="s">
        <v>37</v>
      </c>
      <c r="F910" s="20" t="s">
        <v>66</v>
      </c>
      <c r="G910" s="75">
        <v>55400000</v>
      </c>
      <c r="H910" s="74">
        <f t="shared" si="12"/>
        <v>55400000</v>
      </c>
      <c r="I910" s="19" t="s">
        <v>905</v>
      </c>
      <c r="J910" s="19" t="s">
        <v>905</v>
      </c>
      <c r="K910" s="20" t="s">
        <v>715</v>
      </c>
      <c r="N910" s="14"/>
    </row>
    <row r="911" spans="1:14" s="13" customFormat="1" ht="131.25">
      <c r="A911" s="20">
        <v>80101505</v>
      </c>
      <c r="B911" s="18" t="s">
        <v>757</v>
      </c>
      <c r="C911" s="28">
        <v>42052</v>
      </c>
      <c r="D911" s="26">
        <v>10</v>
      </c>
      <c r="E911" s="9" t="s">
        <v>37</v>
      </c>
      <c r="F911" s="20" t="s">
        <v>66</v>
      </c>
      <c r="G911" s="75">
        <v>55400000</v>
      </c>
      <c r="H911" s="74">
        <f t="shared" si="12"/>
        <v>55400000</v>
      </c>
      <c r="I911" s="19" t="s">
        <v>905</v>
      </c>
      <c r="J911" s="19" t="s">
        <v>905</v>
      </c>
      <c r="K911" s="20" t="s">
        <v>715</v>
      </c>
      <c r="N911" s="14"/>
    </row>
    <row r="912" spans="1:14" s="13" customFormat="1" ht="131.25">
      <c r="A912" s="20">
        <v>80101505</v>
      </c>
      <c r="B912" s="18" t="s">
        <v>758</v>
      </c>
      <c r="C912" s="28">
        <v>42053</v>
      </c>
      <c r="D912" s="26">
        <v>10</v>
      </c>
      <c r="E912" s="9" t="s">
        <v>37</v>
      </c>
      <c r="F912" s="20" t="s">
        <v>66</v>
      </c>
      <c r="G912" s="75">
        <v>35970000</v>
      </c>
      <c r="H912" s="74">
        <f t="shared" si="12"/>
        <v>35970000</v>
      </c>
      <c r="I912" s="19" t="s">
        <v>905</v>
      </c>
      <c r="J912" s="19" t="s">
        <v>905</v>
      </c>
      <c r="K912" s="20" t="s">
        <v>715</v>
      </c>
      <c r="N912" s="14"/>
    </row>
    <row r="913" spans="1:14" s="13" customFormat="1" ht="131.25">
      <c r="A913" s="20">
        <v>80101505</v>
      </c>
      <c r="B913" s="18" t="s">
        <v>759</v>
      </c>
      <c r="C913" s="28">
        <v>42054</v>
      </c>
      <c r="D913" s="26">
        <v>10</v>
      </c>
      <c r="E913" s="9" t="s">
        <v>37</v>
      </c>
      <c r="F913" s="20" t="s">
        <v>66</v>
      </c>
      <c r="G913" s="75">
        <v>41190000</v>
      </c>
      <c r="H913" s="74">
        <f t="shared" si="12"/>
        <v>41190000</v>
      </c>
      <c r="I913" s="19" t="s">
        <v>905</v>
      </c>
      <c r="J913" s="19" t="s">
        <v>905</v>
      </c>
      <c r="K913" s="20" t="s">
        <v>715</v>
      </c>
      <c r="N913" s="14"/>
    </row>
    <row r="914" spans="1:14" s="13" customFormat="1" ht="131.25">
      <c r="A914" s="20">
        <v>80101505</v>
      </c>
      <c r="B914" s="18" t="s">
        <v>760</v>
      </c>
      <c r="C914" s="28">
        <v>42055</v>
      </c>
      <c r="D914" s="26">
        <v>10</v>
      </c>
      <c r="E914" s="9" t="s">
        <v>37</v>
      </c>
      <c r="F914" s="20" t="s">
        <v>66</v>
      </c>
      <c r="G914" s="75">
        <v>31830000</v>
      </c>
      <c r="H914" s="74">
        <f t="shared" si="12"/>
        <v>31830000</v>
      </c>
      <c r="I914" s="19" t="s">
        <v>905</v>
      </c>
      <c r="J914" s="19" t="s">
        <v>905</v>
      </c>
      <c r="K914" s="20" t="s">
        <v>715</v>
      </c>
      <c r="N914" s="14"/>
    </row>
    <row r="915" spans="1:14" s="13" customFormat="1" ht="168.75">
      <c r="A915" s="20">
        <v>80101505</v>
      </c>
      <c r="B915" s="18" t="s">
        <v>761</v>
      </c>
      <c r="C915" s="28">
        <v>42056</v>
      </c>
      <c r="D915" s="26">
        <v>10</v>
      </c>
      <c r="E915" s="9" t="s">
        <v>37</v>
      </c>
      <c r="F915" s="20" t="s">
        <v>66</v>
      </c>
      <c r="G915" s="75">
        <v>55400000</v>
      </c>
      <c r="H915" s="74">
        <f t="shared" si="12"/>
        <v>55400000</v>
      </c>
      <c r="I915" s="19" t="s">
        <v>905</v>
      </c>
      <c r="J915" s="19" t="s">
        <v>905</v>
      </c>
      <c r="K915" s="20" t="s">
        <v>715</v>
      </c>
      <c r="N915" s="14"/>
    </row>
    <row r="916" spans="1:14" s="13" customFormat="1" ht="131.25">
      <c r="A916" s="20">
        <v>80101505</v>
      </c>
      <c r="B916" s="18" t="s">
        <v>762</v>
      </c>
      <c r="C916" s="28">
        <v>42057</v>
      </c>
      <c r="D916" s="26">
        <v>8</v>
      </c>
      <c r="E916" s="9" t="s">
        <v>37</v>
      </c>
      <c r="F916" s="20" t="s">
        <v>66</v>
      </c>
      <c r="G916" s="75">
        <v>44320000</v>
      </c>
      <c r="H916" s="74">
        <f t="shared" si="12"/>
        <v>44320000</v>
      </c>
      <c r="I916" s="19" t="s">
        <v>905</v>
      </c>
      <c r="J916" s="19" t="s">
        <v>905</v>
      </c>
      <c r="K916" s="20" t="s">
        <v>715</v>
      </c>
      <c r="N916" s="14"/>
    </row>
    <row r="917" spans="1:14" s="13" customFormat="1" ht="131.25">
      <c r="A917" s="20">
        <v>80101505</v>
      </c>
      <c r="B917" s="18" t="s">
        <v>763</v>
      </c>
      <c r="C917" s="28">
        <v>42058</v>
      </c>
      <c r="D917" s="26">
        <v>10</v>
      </c>
      <c r="E917" s="9" t="s">
        <v>37</v>
      </c>
      <c r="F917" s="20" t="s">
        <v>66</v>
      </c>
      <c r="G917" s="75">
        <v>55400000</v>
      </c>
      <c r="H917" s="74">
        <f t="shared" si="12"/>
        <v>55400000</v>
      </c>
      <c r="I917" s="19" t="s">
        <v>905</v>
      </c>
      <c r="J917" s="19" t="s">
        <v>905</v>
      </c>
      <c r="K917" s="20" t="s">
        <v>715</v>
      </c>
      <c r="N917" s="14"/>
    </row>
    <row r="918" spans="1:14" s="13" customFormat="1" ht="131.25">
      <c r="A918" s="20" t="s">
        <v>95</v>
      </c>
      <c r="B918" s="18" t="s">
        <v>764</v>
      </c>
      <c r="C918" s="28">
        <v>42059</v>
      </c>
      <c r="D918" s="26">
        <v>8</v>
      </c>
      <c r="E918" s="9" t="s">
        <v>37</v>
      </c>
      <c r="F918" s="20" t="s">
        <v>66</v>
      </c>
      <c r="G918" s="75">
        <v>44320000</v>
      </c>
      <c r="H918" s="74">
        <f t="shared" si="12"/>
        <v>44320000</v>
      </c>
      <c r="I918" s="19" t="s">
        <v>905</v>
      </c>
      <c r="J918" s="19" t="s">
        <v>905</v>
      </c>
      <c r="K918" s="20" t="s">
        <v>715</v>
      </c>
      <c r="N918" s="14"/>
    </row>
    <row r="919" spans="1:14" s="13" customFormat="1" ht="131.25">
      <c r="A919" s="20">
        <v>80101505</v>
      </c>
      <c r="B919" s="18" t="s">
        <v>765</v>
      </c>
      <c r="C919" s="28">
        <v>42060</v>
      </c>
      <c r="D919" s="26">
        <v>10</v>
      </c>
      <c r="E919" s="9" t="s">
        <v>37</v>
      </c>
      <c r="F919" s="20" t="s">
        <v>66</v>
      </c>
      <c r="G919" s="75">
        <v>55400000</v>
      </c>
      <c r="H919" s="74">
        <f t="shared" si="12"/>
        <v>55400000</v>
      </c>
      <c r="I919" s="19" t="s">
        <v>905</v>
      </c>
      <c r="J919" s="19" t="s">
        <v>905</v>
      </c>
      <c r="K919" s="20" t="s">
        <v>715</v>
      </c>
      <c r="N919" s="14"/>
    </row>
    <row r="920" spans="1:14" s="13" customFormat="1" ht="131.25">
      <c r="A920" s="20">
        <v>80101505</v>
      </c>
      <c r="B920" s="18" t="s">
        <v>766</v>
      </c>
      <c r="C920" s="28">
        <v>42061</v>
      </c>
      <c r="D920" s="26">
        <v>10</v>
      </c>
      <c r="E920" s="9" t="s">
        <v>37</v>
      </c>
      <c r="F920" s="20" t="s">
        <v>66</v>
      </c>
      <c r="G920" s="75">
        <v>55400000</v>
      </c>
      <c r="H920" s="74">
        <f t="shared" si="12"/>
        <v>55400000</v>
      </c>
      <c r="I920" s="19" t="s">
        <v>905</v>
      </c>
      <c r="J920" s="19" t="s">
        <v>905</v>
      </c>
      <c r="K920" s="20" t="s">
        <v>715</v>
      </c>
      <c r="N920" s="14"/>
    </row>
    <row r="921" spans="1:14" s="13" customFormat="1" ht="168.75">
      <c r="A921" s="20" t="s">
        <v>95</v>
      </c>
      <c r="B921" s="18" t="s">
        <v>767</v>
      </c>
      <c r="C921" s="28">
        <v>42062</v>
      </c>
      <c r="D921" s="26">
        <v>10</v>
      </c>
      <c r="E921" s="9" t="s">
        <v>37</v>
      </c>
      <c r="F921" s="20" t="s">
        <v>66</v>
      </c>
      <c r="G921" s="75">
        <v>75290000</v>
      </c>
      <c r="H921" s="74">
        <f t="shared" si="12"/>
        <v>75290000</v>
      </c>
      <c r="I921" s="19" t="s">
        <v>905</v>
      </c>
      <c r="J921" s="19" t="s">
        <v>905</v>
      </c>
      <c r="K921" s="20" t="s">
        <v>715</v>
      </c>
      <c r="N921" s="14"/>
    </row>
    <row r="922" spans="1:14" s="13" customFormat="1" ht="131.25">
      <c r="A922" s="20">
        <v>80101505</v>
      </c>
      <c r="B922" s="18" t="s">
        <v>768</v>
      </c>
      <c r="C922" s="28">
        <v>42063</v>
      </c>
      <c r="D922" s="26">
        <v>8</v>
      </c>
      <c r="E922" s="9" t="s">
        <v>37</v>
      </c>
      <c r="F922" s="20" t="s">
        <v>66</v>
      </c>
      <c r="G922" s="75">
        <v>44320000</v>
      </c>
      <c r="H922" s="74">
        <f t="shared" si="12"/>
        <v>44320000</v>
      </c>
      <c r="I922" s="19" t="s">
        <v>905</v>
      </c>
      <c r="J922" s="19" t="s">
        <v>905</v>
      </c>
      <c r="K922" s="20" t="s">
        <v>715</v>
      </c>
      <c r="N922" s="14"/>
    </row>
    <row r="923" spans="1:14" s="13" customFormat="1" ht="168.75">
      <c r="A923" s="20" t="s">
        <v>95</v>
      </c>
      <c r="B923" s="18" t="s">
        <v>767</v>
      </c>
      <c r="C923" s="28">
        <v>42064</v>
      </c>
      <c r="D923" s="26">
        <v>10</v>
      </c>
      <c r="E923" s="9" t="s">
        <v>37</v>
      </c>
      <c r="F923" s="20" t="s">
        <v>66</v>
      </c>
      <c r="G923" s="75">
        <v>65960000</v>
      </c>
      <c r="H923" s="74">
        <f t="shared" si="12"/>
        <v>65960000</v>
      </c>
      <c r="I923" s="19" t="s">
        <v>905</v>
      </c>
      <c r="J923" s="19" t="s">
        <v>905</v>
      </c>
      <c r="K923" s="20" t="s">
        <v>715</v>
      </c>
      <c r="N923" s="14"/>
    </row>
    <row r="924" spans="1:14" s="13" customFormat="1" ht="168.75">
      <c r="A924" s="20" t="s">
        <v>95</v>
      </c>
      <c r="B924" s="18" t="s">
        <v>767</v>
      </c>
      <c r="C924" s="28">
        <v>42065</v>
      </c>
      <c r="D924" s="26">
        <v>10</v>
      </c>
      <c r="E924" s="9" t="s">
        <v>37</v>
      </c>
      <c r="F924" s="20" t="s">
        <v>66</v>
      </c>
      <c r="G924" s="75">
        <v>65960000</v>
      </c>
      <c r="H924" s="74">
        <f t="shared" si="12"/>
        <v>65960000</v>
      </c>
      <c r="I924" s="19" t="s">
        <v>905</v>
      </c>
      <c r="J924" s="19" t="s">
        <v>905</v>
      </c>
      <c r="K924" s="20" t="s">
        <v>715</v>
      </c>
      <c r="N924" s="14"/>
    </row>
    <row r="925" spans="1:14" s="13" customFormat="1" ht="131.25">
      <c r="A925" s="20">
        <v>80101505</v>
      </c>
      <c r="B925" s="18" t="s">
        <v>769</v>
      </c>
      <c r="C925" s="28">
        <v>42066</v>
      </c>
      <c r="D925" s="26">
        <v>10</v>
      </c>
      <c r="E925" s="9" t="s">
        <v>37</v>
      </c>
      <c r="F925" s="20" t="s">
        <v>66</v>
      </c>
      <c r="G925" s="75">
        <v>55400000</v>
      </c>
      <c r="H925" s="74">
        <f t="shared" si="12"/>
        <v>55400000</v>
      </c>
      <c r="I925" s="19" t="s">
        <v>905</v>
      </c>
      <c r="J925" s="19" t="s">
        <v>905</v>
      </c>
      <c r="K925" s="20" t="s">
        <v>715</v>
      </c>
      <c r="N925" s="14"/>
    </row>
    <row r="926" spans="1:14" s="13" customFormat="1" ht="131.25">
      <c r="A926" s="20" t="s">
        <v>95</v>
      </c>
      <c r="B926" s="18" t="s">
        <v>770</v>
      </c>
      <c r="C926" s="28">
        <v>42067</v>
      </c>
      <c r="D926" s="26">
        <v>8</v>
      </c>
      <c r="E926" s="9" t="s">
        <v>37</v>
      </c>
      <c r="F926" s="20" t="s">
        <v>66</v>
      </c>
      <c r="G926" s="75">
        <v>69869120</v>
      </c>
      <c r="H926" s="74">
        <f t="shared" si="12"/>
        <v>69869120</v>
      </c>
      <c r="I926" s="19" t="s">
        <v>905</v>
      </c>
      <c r="J926" s="19" t="s">
        <v>905</v>
      </c>
      <c r="K926" s="20" t="s">
        <v>715</v>
      </c>
      <c r="N926" s="14"/>
    </row>
    <row r="927" spans="1:14" s="13" customFormat="1" ht="131.25">
      <c r="A927" s="20">
        <v>80101505</v>
      </c>
      <c r="B927" s="18" t="s">
        <v>771</v>
      </c>
      <c r="C927" s="28">
        <v>42068</v>
      </c>
      <c r="D927" s="26">
        <v>10</v>
      </c>
      <c r="E927" s="9" t="s">
        <v>37</v>
      </c>
      <c r="F927" s="20" t="s">
        <v>66</v>
      </c>
      <c r="G927" s="75">
        <v>17400000</v>
      </c>
      <c r="H927" s="74">
        <f t="shared" si="12"/>
        <v>17400000</v>
      </c>
      <c r="I927" s="19" t="s">
        <v>905</v>
      </c>
      <c r="J927" s="19" t="s">
        <v>905</v>
      </c>
      <c r="K927" s="20" t="s">
        <v>715</v>
      </c>
      <c r="N927" s="14"/>
    </row>
    <row r="928" spans="1:14" s="13" customFormat="1" ht="131.25">
      <c r="A928" s="20">
        <v>80101505</v>
      </c>
      <c r="B928" s="18" t="s">
        <v>772</v>
      </c>
      <c r="C928" s="28">
        <v>42069</v>
      </c>
      <c r="D928" s="26">
        <v>10</v>
      </c>
      <c r="E928" s="9" t="s">
        <v>37</v>
      </c>
      <c r="F928" s="20" t="s">
        <v>66</v>
      </c>
      <c r="G928" s="75">
        <v>23220000</v>
      </c>
      <c r="H928" s="74">
        <f t="shared" si="12"/>
        <v>23220000</v>
      </c>
      <c r="I928" s="19" t="s">
        <v>905</v>
      </c>
      <c r="J928" s="19" t="s">
        <v>905</v>
      </c>
      <c r="K928" s="20" t="s">
        <v>715</v>
      </c>
      <c r="N928" s="14"/>
    </row>
    <row r="929" spans="1:14" s="13" customFormat="1" ht="131.25">
      <c r="A929" s="20">
        <v>80101505</v>
      </c>
      <c r="B929" s="18" t="s">
        <v>773</v>
      </c>
      <c r="C929" s="28">
        <v>42070</v>
      </c>
      <c r="D929" s="26">
        <v>10</v>
      </c>
      <c r="E929" s="9" t="s">
        <v>37</v>
      </c>
      <c r="F929" s="20" t="s">
        <v>66</v>
      </c>
      <c r="G929" s="75">
        <v>55400000</v>
      </c>
      <c r="H929" s="74">
        <f t="shared" si="12"/>
        <v>55400000</v>
      </c>
      <c r="I929" s="19" t="s">
        <v>905</v>
      </c>
      <c r="J929" s="19" t="s">
        <v>905</v>
      </c>
      <c r="K929" s="20" t="s">
        <v>715</v>
      </c>
      <c r="N929" s="14"/>
    </row>
    <row r="930" spans="1:14" s="13" customFormat="1" ht="131.25">
      <c r="A930" s="20">
        <v>80101505</v>
      </c>
      <c r="B930" s="18" t="s">
        <v>774</v>
      </c>
      <c r="C930" s="28">
        <v>42071</v>
      </c>
      <c r="D930" s="26">
        <v>10</v>
      </c>
      <c r="E930" s="9" t="s">
        <v>37</v>
      </c>
      <c r="F930" s="20" t="s">
        <v>66</v>
      </c>
      <c r="G930" s="75">
        <v>55400000</v>
      </c>
      <c r="H930" s="74">
        <f t="shared" si="12"/>
        <v>55400000</v>
      </c>
      <c r="I930" s="19" t="s">
        <v>905</v>
      </c>
      <c r="J930" s="19" t="s">
        <v>905</v>
      </c>
      <c r="K930" s="20" t="s">
        <v>715</v>
      </c>
      <c r="N930" s="14"/>
    </row>
    <row r="931" spans="1:14" s="13" customFormat="1" ht="131.25">
      <c r="A931" s="20">
        <v>80101505</v>
      </c>
      <c r="B931" s="18" t="s">
        <v>775</v>
      </c>
      <c r="C931" s="28">
        <v>42072</v>
      </c>
      <c r="D931" s="26">
        <v>10</v>
      </c>
      <c r="E931" s="9" t="s">
        <v>37</v>
      </c>
      <c r="F931" s="20" t="s">
        <v>66</v>
      </c>
      <c r="G931" s="75">
        <v>55400000</v>
      </c>
      <c r="H931" s="74">
        <f t="shared" si="12"/>
        <v>55400000</v>
      </c>
      <c r="I931" s="19" t="s">
        <v>905</v>
      </c>
      <c r="J931" s="19" t="s">
        <v>905</v>
      </c>
      <c r="K931" s="20" t="s">
        <v>715</v>
      </c>
      <c r="N931" s="14"/>
    </row>
    <row r="932" spans="1:14" s="13" customFormat="1" ht="131.25">
      <c r="A932" s="20">
        <v>80101505</v>
      </c>
      <c r="B932" s="18" t="s">
        <v>776</v>
      </c>
      <c r="C932" s="28">
        <v>42073</v>
      </c>
      <c r="D932" s="26">
        <v>10</v>
      </c>
      <c r="E932" s="9" t="s">
        <v>37</v>
      </c>
      <c r="F932" s="20" t="s">
        <v>66</v>
      </c>
      <c r="G932" s="75">
        <v>41190000</v>
      </c>
      <c r="H932" s="74">
        <f t="shared" si="12"/>
        <v>41190000</v>
      </c>
      <c r="I932" s="19" t="s">
        <v>905</v>
      </c>
      <c r="J932" s="19" t="s">
        <v>905</v>
      </c>
      <c r="K932" s="20" t="s">
        <v>715</v>
      </c>
      <c r="N932" s="14"/>
    </row>
    <row r="933" spans="1:14" s="13" customFormat="1" ht="131.25">
      <c r="A933" s="20">
        <v>80101505</v>
      </c>
      <c r="B933" s="18" t="s">
        <v>777</v>
      </c>
      <c r="C933" s="28">
        <v>42074</v>
      </c>
      <c r="D933" s="26">
        <v>10</v>
      </c>
      <c r="E933" s="9" t="s">
        <v>37</v>
      </c>
      <c r="F933" s="20" t="s">
        <v>66</v>
      </c>
      <c r="G933" s="75">
        <v>41190000</v>
      </c>
      <c r="H933" s="74">
        <f t="shared" si="12"/>
        <v>41190000</v>
      </c>
      <c r="I933" s="19" t="s">
        <v>905</v>
      </c>
      <c r="J933" s="19" t="s">
        <v>905</v>
      </c>
      <c r="K933" s="20" t="s">
        <v>715</v>
      </c>
      <c r="N933" s="14"/>
    </row>
    <row r="934" spans="1:14" s="13" customFormat="1" ht="131.25">
      <c r="A934" s="20">
        <v>80101505</v>
      </c>
      <c r="B934" s="18" t="s">
        <v>778</v>
      </c>
      <c r="C934" s="28">
        <v>42075</v>
      </c>
      <c r="D934" s="26">
        <v>10</v>
      </c>
      <c r="E934" s="9" t="s">
        <v>37</v>
      </c>
      <c r="F934" s="20" t="s">
        <v>66</v>
      </c>
      <c r="G934" s="75">
        <v>41190000</v>
      </c>
      <c r="H934" s="74">
        <f t="shared" si="12"/>
        <v>41190000</v>
      </c>
      <c r="I934" s="19" t="s">
        <v>905</v>
      </c>
      <c r="J934" s="19" t="s">
        <v>905</v>
      </c>
      <c r="K934" s="20" t="s">
        <v>715</v>
      </c>
      <c r="N934" s="14"/>
    </row>
    <row r="935" spans="1:14" s="13" customFormat="1" ht="131.25">
      <c r="A935" s="20">
        <v>80101505</v>
      </c>
      <c r="B935" s="18" t="s">
        <v>779</v>
      </c>
      <c r="C935" s="28">
        <v>42076</v>
      </c>
      <c r="D935" s="26">
        <v>10</v>
      </c>
      <c r="E935" s="9" t="s">
        <v>37</v>
      </c>
      <c r="F935" s="20" t="s">
        <v>66</v>
      </c>
      <c r="G935" s="75">
        <v>41190000</v>
      </c>
      <c r="H935" s="74">
        <f t="shared" si="12"/>
        <v>41190000</v>
      </c>
      <c r="I935" s="19" t="s">
        <v>905</v>
      </c>
      <c r="J935" s="19" t="s">
        <v>905</v>
      </c>
      <c r="K935" s="20" t="s">
        <v>715</v>
      </c>
      <c r="N935" s="14"/>
    </row>
    <row r="936" spans="1:14" s="13" customFormat="1" ht="131.25">
      <c r="A936" s="20">
        <v>80101505</v>
      </c>
      <c r="B936" s="18" t="s">
        <v>780</v>
      </c>
      <c r="C936" s="28">
        <v>42077</v>
      </c>
      <c r="D936" s="26">
        <v>10</v>
      </c>
      <c r="E936" s="9" t="s">
        <v>37</v>
      </c>
      <c r="F936" s="20" t="s">
        <v>66</v>
      </c>
      <c r="G936" s="75">
        <v>46540000</v>
      </c>
      <c r="H936" s="74">
        <f t="shared" si="12"/>
        <v>46540000</v>
      </c>
      <c r="I936" s="19" t="s">
        <v>905</v>
      </c>
      <c r="J936" s="19" t="s">
        <v>905</v>
      </c>
      <c r="K936" s="20" t="s">
        <v>715</v>
      </c>
      <c r="N936" s="14"/>
    </row>
    <row r="937" spans="1:14" s="13" customFormat="1" ht="131.25">
      <c r="A937" s="20">
        <v>80101505</v>
      </c>
      <c r="B937" s="18" t="s">
        <v>781</v>
      </c>
      <c r="C937" s="28">
        <v>42078</v>
      </c>
      <c r="D937" s="26">
        <v>10</v>
      </c>
      <c r="E937" s="9" t="s">
        <v>37</v>
      </c>
      <c r="F937" s="20" t="s">
        <v>66</v>
      </c>
      <c r="G937" s="75">
        <v>26130000</v>
      </c>
      <c r="H937" s="74">
        <f t="shared" si="12"/>
        <v>26130000</v>
      </c>
      <c r="I937" s="19" t="s">
        <v>905</v>
      </c>
      <c r="J937" s="19" t="s">
        <v>905</v>
      </c>
      <c r="K937" s="20" t="s">
        <v>715</v>
      </c>
      <c r="N937" s="14"/>
    </row>
    <row r="938" spans="1:14" s="13" customFormat="1" ht="131.25">
      <c r="A938" s="20">
        <v>80101505</v>
      </c>
      <c r="B938" s="18" t="s">
        <v>782</v>
      </c>
      <c r="C938" s="28">
        <v>42079</v>
      </c>
      <c r="D938" s="26">
        <v>10</v>
      </c>
      <c r="E938" s="9" t="s">
        <v>37</v>
      </c>
      <c r="F938" s="20" t="s">
        <v>66</v>
      </c>
      <c r="G938" s="75">
        <v>26130000</v>
      </c>
      <c r="H938" s="74">
        <f t="shared" si="12"/>
        <v>26130000</v>
      </c>
      <c r="I938" s="19" t="s">
        <v>905</v>
      </c>
      <c r="J938" s="19" t="s">
        <v>905</v>
      </c>
      <c r="K938" s="20" t="s">
        <v>715</v>
      </c>
      <c r="N938" s="14"/>
    </row>
    <row r="939" spans="1:14" s="13" customFormat="1" ht="131.25">
      <c r="A939" s="20">
        <v>80101505</v>
      </c>
      <c r="B939" s="18" t="s">
        <v>781</v>
      </c>
      <c r="C939" s="28">
        <v>42080</v>
      </c>
      <c r="D939" s="26">
        <v>10</v>
      </c>
      <c r="E939" s="9" t="s">
        <v>37</v>
      </c>
      <c r="F939" s="20" t="s">
        <v>66</v>
      </c>
      <c r="G939" s="75">
        <v>26130000</v>
      </c>
      <c r="H939" s="74">
        <f t="shared" si="12"/>
        <v>26130000</v>
      </c>
      <c r="I939" s="19" t="s">
        <v>905</v>
      </c>
      <c r="J939" s="19" t="s">
        <v>905</v>
      </c>
      <c r="K939" s="20" t="s">
        <v>715</v>
      </c>
      <c r="N939" s="14"/>
    </row>
    <row r="940" spans="1:14" s="13" customFormat="1" ht="131.25">
      <c r="A940" s="20">
        <v>80101505</v>
      </c>
      <c r="B940" s="18" t="s">
        <v>782</v>
      </c>
      <c r="C940" s="28">
        <v>42081</v>
      </c>
      <c r="D940" s="26">
        <v>10</v>
      </c>
      <c r="E940" s="9" t="s">
        <v>37</v>
      </c>
      <c r="F940" s="20" t="s">
        <v>66</v>
      </c>
      <c r="G940" s="75">
        <v>26130000</v>
      </c>
      <c r="H940" s="74">
        <f t="shared" si="12"/>
        <v>26130000</v>
      </c>
      <c r="I940" s="19" t="s">
        <v>905</v>
      </c>
      <c r="J940" s="19" t="s">
        <v>905</v>
      </c>
      <c r="K940" s="20" t="s">
        <v>715</v>
      </c>
      <c r="N940" s="14"/>
    </row>
    <row r="941" spans="1:14" s="13" customFormat="1" ht="131.25">
      <c r="A941" s="20">
        <v>80101505</v>
      </c>
      <c r="B941" s="18" t="s">
        <v>783</v>
      </c>
      <c r="C941" s="28">
        <v>42082</v>
      </c>
      <c r="D941" s="26">
        <v>10</v>
      </c>
      <c r="E941" s="9" t="s">
        <v>37</v>
      </c>
      <c r="F941" s="20" t="s">
        <v>66</v>
      </c>
      <c r="G941" s="75">
        <v>26130000</v>
      </c>
      <c r="H941" s="74">
        <f t="shared" si="12"/>
        <v>26130000</v>
      </c>
      <c r="I941" s="19" t="s">
        <v>905</v>
      </c>
      <c r="J941" s="19" t="s">
        <v>905</v>
      </c>
      <c r="K941" s="20" t="s">
        <v>715</v>
      </c>
      <c r="N941" s="14"/>
    </row>
    <row r="942" spans="1:14" s="13" customFormat="1" ht="131.25">
      <c r="A942" s="20">
        <v>80101505</v>
      </c>
      <c r="B942" s="18" t="s">
        <v>784</v>
      </c>
      <c r="C942" s="28">
        <v>42083</v>
      </c>
      <c r="D942" s="26">
        <v>10</v>
      </c>
      <c r="E942" s="9" t="s">
        <v>37</v>
      </c>
      <c r="F942" s="20" t="s">
        <v>66</v>
      </c>
      <c r="G942" s="75">
        <v>15370000</v>
      </c>
      <c r="H942" s="74">
        <f t="shared" si="12"/>
        <v>15370000</v>
      </c>
      <c r="I942" s="19" t="s">
        <v>905</v>
      </c>
      <c r="J942" s="19" t="s">
        <v>905</v>
      </c>
      <c r="K942" s="20" t="s">
        <v>715</v>
      </c>
      <c r="N942" s="14"/>
    </row>
    <row r="943" spans="1:14" s="13" customFormat="1" ht="131.25">
      <c r="A943" s="20">
        <v>80101505</v>
      </c>
      <c r="B943" s="18" t="s">
        <v>785</v>
      </c>
      <c r="C943" s="28">
        <v>42084</v>
      </c>
      <c r="D943" s="26">
        <v>10</v>
      </c>
      <c r="E943" s="9" t="s">
        <v>37</v>
      </c>
      <c r="F943" s="20" t="s">
        <v>66</v>
      </c>
      <c r="G943" s="75">
        <v>55400000</v>
      </c>
      <c r="H943" s="74">
        <f t="shared" si="12"/>
        <v>55400000</v>
      </c>
      <c r="I943" s="19" t="s">
        <v>905</v>
      </c>
      <c r="J943" s="19" t="s">
        <v>905</v>
      </c>
      <c r="K943" s="20" t="s">
        <v>715</v>
      </c>
      <c r="N943" s="14"/>
    </row>
    <row r="944" spans="1:14" s="13" customFormat="1" ht="150">
      <c r="A944" s="20">
        <v>80101505</v>
      </c>
      <c r="B944" s="18" t="s">
        <v>786</v>
      </c>
      <c r="C944" s="28">
        <v>42085</v>
      </c>
      <c r="D944" s="26">
        <v>10</v>
      </c>
      <c r="E944" s="9" t="s">
        <v>37</v>
      </c>
      <c r="F944" s="20" t="s">
        <v>66</v>
      </c>
      <c r="G944" s="75">
        <v>31830000</v>
      </c>
      <c r="H944" s="74">
        <f t="shared" si="12"/>
        <v>31830000</v>
      </c>
      <c r="I944" s="19" t="s">
        <v>905</v>
      </c>
      <c r="J944" s="19" t="s">
        <v>905</v>
      </c>
      <c r="K944" s="20" t="s">
        <v>715</v>
      </c>
      <c r="N944" s="14"/>
    </row>
    <row r="945" spans="1:14" s="13" customFormat="1" ht="187.5">
      <c r="A945" s="20">
        <v>80101505</v>
      </c>
      <c r="B945" s="18" t="s">
        <v>787</v>
      </c>
      <c r="C945" s="28">
        <v>42086</v>
      </c>
      <c r="D945" s="26">
        <v>8</v>
      </c>
      <c r="E945" s="9" t="s">
        <v>37</v>
      </c>
      <c r="F945" s="20" t="s">
        <v>66</v>
      </c>
      <c r="G945" s="75">
        <v>28776000</v>
      </c>
      <c r="H945" s="74">
        <f t="shared" si="12"/>
        <v>28776000</v>
      </c>
      <c r="I945" s="19" t="s">
        <v>905</v>
      </c>
      <c r="J945" s="19" t="s">
        <v>905</v>
      </c>
      <c r="K945" s="20" t="s">
        <v>715</v>
      </c>
      <c r="N945" s="14"/>
    </row>
    <row r="946" spans="1:14" s="13" customFormat="1" ht="150">
      <c r="A946" s="20">
        <v>80101505</v>
      </c>
      <c r="B946" s="18" t="s">
        <v>788</v>
      </c>
      <c r="C946" s="28">
        <v>42087</v>
      </c>
      <c r="D946" s="26">
        <v>10</v>
      </c>
      <c r="E946" s="9" t="s">
        <v>37</v>
      </c>
      <c r="F946" s="20" t="s">
        <v>66</v>
      </c>
      <c r="G946" s="75">
        <v>64264000</v>
      </c>
      <c r="H946" s="74">
        <f t="shared" si="12"/>
        <v>64264000</v>
      </c>
      <c r="I946" s="19" t="s">
        <v>905</v>
      </c>
      <c r="J946" s="19" t="s">
        <v>905</v>
      </c>
      <c r="K946" s="20" t="s">
        <v>715</v>
      </c>
      <c r="N946" s="14"/>
    </row>
    <row r="947" spans="1:14" s="13" customFormat="1" ht="150">
      <c r="A947" s="20" t="s">
        <v>95</v>
      </c>
      <c r="B947" s="18" t="s">
        <v>789</v>
      </c>
      <c r="C947" s="28">
        <v>42088</v>
      </c>
      <c r="D947" s="26">
        <v>10</v>
      </c>
      <c r="E947" s="9" t="s">
        <v>37</v>
      </c>
      <c r="F947" s="20" t="s">
        <v>66</v>
      </c>
      <c r="G947" s="75">
        <v>87336400</v>
      </c>
      <c r="H947" s="74">
        <f t="shared" si="12"/>
        <v>87336400</v>
      </c>
      <c r="I947" s="19" t="s">
        <v>905</v>
      </c>
      <c r="J947" s="19" t="s">
        <v>905</v>
      </c>
      <c r="K947" s="20" t="s">
        <v>715</v>
      </c>
      <c r="N947" s="14"/>
    </row>
    <row r="948" spans="1:14" s="13" customFormat="1" ht="131.25">
      <c r="A948" s="20">
        <v>80101505</v>
      </c>
      <c r="B948" s="18" t="s">
        <v>790</v>
      </c>
      <c r="C948" s="28">
        <v>42089</v>
      </c>
      <c r="D948" s="26">
        <v>8</v>
      </c>
      <c r="E948" s="9" t="s">
        <v>37</v>
      </c>
      <c r="F948" s="20" t="s">
        <v>66</v>
      </c>
      <c r="G948" s="75">
        <v>44320000</v>
      </c>
      <c r="H948" s="74">
        <f t="shared" si="12"/>
        <v>44320000</v>
      </c>
      <c r="I948" s="19" t="s">
        <v>905</v>
      </c>
      <c r="J948" s="19" t="s">
        <v>905</v>
      </c>
      <c r="K948" s="20" t="s">
        <v>715</v>
      </c>
      <c r="N948" s="14"/>
    </row>
    <row r="949" spans="1:14" s="13" customFormat="1" ht="131.25">
      <c r="A949" s="20">
        <v>80101505</v>
      </c>
      <c r="B949" s="18" t="s">
        <v>790</v>
      </c>
      <c r="C949" s="28">
        <v>42090</v>
      </c>
      <c r="D949" s="26">
        <v>10</v>
      </c>
      <c r="E949" s="9" t="s">
        <v>37</v>
      </c>
      <c r="F949" s="20" t="s">
        <v>66</v>
      </c>
      <c r="G949" s="75">
        <v>55400000</v>
      </c>
      <c r="H949" s="74">
        <f t="shared" si="12"/>
        <v>55400000</v>
      </c>
      <c r="I949" s="19" t="s">
        <v>905</v>
      </c>
      <c r="J949" s="19" t="s">
        <v>905</v>
      </c>
      <c r="K949" s="20" t="s">
        <v>715</v>
      </c>
      <c r="N949" s="14"/>
    </row>
    <row r="950" spans="1:14" s="13" customFormat="1" ht="131.25">
      <c r="A950" s="20">
        <v>80101505</v>
      </c>
      <c r="B950" s="18" t="s">
        <v>791</v>
      </c>
      <c r="C950" s="28">
        <v>42091</v>
      </c>
      <c r="D950" s="26">
        <v>10</v>
      </c>
      <c r="E950" s="9" t="s">
        <v>37</v>
      </c>
      <c r="F950" s="20" t="s">
        <v>66</v>
      </c>
      <c r="G950" s="75">
        <v>55400000</v>
      </c>
      <c r="H950" s="74">
        <f t="shared" si="12"/>
        <v>55400000</v>
      </c>
      <c r="I950" s="19" t="s">
        <v>905</v>
      </c>
      <c r="J950" s="19" t="s">
        <v>905</v>
      </c>
      <c r="K950" s="20" t="s">
        <v>715</v>
      </c>
      <c r="N950" s="14"/>
    </row>
    <row r="951" spans="1:14" s="13" customFormat="1" ht="131.25">
      <c r="A951" s="20">
        <v>80101505</v>
      </c>
      <c r="B951" s="18" t="s">
        <v>792</v>
      </c>
      <c r="C951" s="28">
        <v>42092</v>
      </c>
      <c r="D951" s="26">
        <v>10</v>
      </c>
      <c r="E951" s="9" t="s">
        <v>37</v>
      </c>
      <c r="F951" s="20" t="s">
        <v>66</v>
      </c>
      <c r="G951" s="75">
        <v>19090000</v>
      </c>
      <c r="H951" s="74">
        <f t="shared" si="12"/>
        <v>19090000</v>
      </c>
      <c r="I951" s="19" t="s">
        <v>905</v>
      </c>
      <c r="J951" s="19" t="s">
        <v>905</v>
      </c>
      <c r="K951" s="20" t="s">
        <v>715</v>
      </c>
      <c r="N951" s="14"/>
    </row>
    <row r="952" spans="1:14" s="13" customFormat="1" ht="131.25">
      <c r="A952" s="20">
        <v>80101505</v>
      </c>
      <c r="B952" s="18" t="s">
        <v>792</v>
      </c>
      <c r="C952" s="28">
        <v>42093</v>
      </c>
      <c r="D952" s="26">
        <v>10</v>
      </c>
      <c r="E952" s="9" t="s">
        <v>37</v>
      </c>
      <c r="F952" s="20" t="s">
        <v>66</v>
      </c>
      <c r="G952" s="75">
        <v>17400000</v>
      </c>
      <c r="H952" s="74">
        <f t="shared" si="12"/>
        <v>17400000</v>
      </c>
      <c r="I952" s="19" t="s">
        <v>905</v>
      </c>
      <c r="J952" s="19" t="s">
        <v>905</v>
      </c>
      <c r="K952" s="20" t="s">
        <v>715</v>
      </c>
      <c r="N952" s="14"/>
    </row>
    <row r="953" spans="1:14" s="13" customFormat="1" ht="131.25">
      <c r="A953" s="20">
        <v>80101505</v>
      </c>
      <c r="B953" s="18" t="s">
        <v>793</v>
      </c>
      <c r="C953" s="28">
        <v>42094</v>
      </c>
      <c r="D953" s="26">
        <v>10</v>
      </c>
      <c r="E953" s="9" t="s">
        <v>37</v>
      </c>
      <c r="F953" s="20" t="s">
        <v>66</v>
      </c>
      <c r="G953" s="75">
        <v>55400000</v>
      </c>
      <c r="H953" s="74">
        <f t="shared" si="12"/>
        <v>55400000</v>
      </c>
      <c r="I953" s="19" t="s">
        <v>905</v>
      </c>
      <c r="J953" s="19" t="s">
        <v>905</v>
      </c>
      <c r="K953" s="20" t="s">
        <v>715</v>
      </c>
      <c r="N953" s="14"/>
    </row>
    <row r="954" spans="1:14" s="13" customFormat="1" ht="131.25">
      <c r="A954" s="20">
        <v>80101505</v>
      </c>
      <c r="B954" s="18" t="s">
        <v>793</v>
      </c>
      <c r="C954" s="28">
        <v>42095</v>
      </c>
      <c r="D954" s="26">
        <v>10</v>
      </c>
      <c r="E954" s="9" t="s">
        <v>37</v>
      </c>
      <c r="F954" s="20" t="s">
        <v>66</v>
      </c>
      <c r="G954" s="75">
        <v>55400000</v>
      </c>
      <c r="H954" s="74">
        <f t="shared" si="12"/>
        <v>55400000</v>
      </c>
      <c r="I954" s="19" t="s">
        <v>905</v>
      </c>
      <c r="J954" s="19" t="s">
        <v>905</v>
      </c>
      <c r="K954" s="20" t="s">
        <v>715</v>
      </c>
      <c r="N954" s="14"/>
    </row>
    <row r="955" spans="1:14" s="13" customFormat="1" ht="131.25">
      <c r="A955" s="20">
        <v>80101505</v>
      </c>
      <c r="B955" s="18" t="s">
        <v>793</v>
      </c>
      <c r="C955" s="28">
        <v>42096</v>
      </c>
      <c r="D955" s="26">
        <v>10</v>
      </c>
      <c r="E955" s="9" t="s">
        <v>37</v>
      </c>
      <c r="F955" s="20" t="s">
        <v>66</v>
      </c>
      <c r="G955" s="75">
        <v>55400000</v>
      </c>
      <c r="H955" s="74">
        <f t="shared" si="12"/>
        <v>55400000</v>
      </c>
      <c r="I955" s="19" t="s">
        <v>905</v>
      </c>
      <c r="J955" s="19" t="s">
        <v>905</v>
      </c>
      <c r="K955" s="20" t="s">
        <v>715</v>
      </c>
      <c r="N955" s="14"/>
    </row>
    <row r="956" spans="1:14" s="13" customFormat="1" ht="131.25">
      <c r="A956" s="20">
        <v>80101505</v>
      </c>
      <c r="B956" s="18" t="s">
        <v>781</v>
      </c>
      <c r="C956" s="28">
        <v>42097</v>
      </c>
      <c r="D956" s="26">
        <v>10</v>
      </c>
      <c r="E956" s="9" t="s">
        <v>37</v>
      </c>
      <c r="F956" s="20" t="s">
        <v>66</v>
      </c>
      <c r="G956" s="75">
        <v>26130000</v>
      </c>
      <c r="H956" s="74">
        <f t="shared" si="12"/>
        <v>26130000</v>
      </c>
      <c r="I956" s="19" t="s">
        <v>905</v>
      </c>
      <c r="J956" s="19" t="s">
        <v>905</v>
      </c>
      <c r="K956" s="20" t="s">
        <v>715</v>
      </c>
      <c r="N956" s="14"/>
    </row>
    <row r="957" spans="1:14" s="13" customFormat="1" ht="131.25">
      <c r="A957" s="20" t="s">
        <v>95</v>
      </c>
      <c r="B957" s="18" t="s">
        <v>794</v>
      </c>
      <c r="C957" s="28">
        <v>42098</v>
      </c>
      <c r="D957" s="26">
        <v>8</v>
      </c>
      <c r="E957" s="9" t="s">
        <v>37</v>
      </c>
      <c r="F957" s="20" t="s">
        <v>66</v>
      </c>
      <c r="G957" s="75">
        <v>44320000</v>
      </c>
      <c r="H957" s="74">
        <f t="shared" si="12"/>
        <v>44320000</v>
      </c>
      <c r="I957" s="19" t="s">
        <v>905</v>
      </c>
      <c r="J957" s="19" t="s">
        <v>905</v>
      </c>
      <c r="K957" s="20" t="s">
        <v>715</v>
      </c>
      <c r="N957" s="14"/>
    </row>
    <row r="958" spans="1:14" s="13" customFormat="1" ht="168.75">
      <c r="A958" s="20">
        <v>80101505</v>
      </c>
      <c r="B958" s="18" t="s">
        <v>795</v>
      </c>
      <c r="C958" s="28">
        <v>42099</v>
      </c>
      <c r="D958" s="26">
        <v>8</v>
      </c>
      <c r="E958" s="9" t="s">
        <v>37</v>
      </c>
      <c r="F958" s="20" t="s">
        <v>66</v>
      </c>
      <c r="G958" s="75">
        <v>44320000</v>
      </c>
      <c r="H958" s="74">
        <f t="shared" si="12"/>
        <v>44320000</v>
      </c>
      <c r="I958" s="19" t="s">
        <v>905</v>
      </c>
      <c r="J958" s="19" t="s">
        <v>905</v>
      </c>
      <c r="K958" s="20" t="s">
        <v>715</v>
      </c>
      <c r="N958" s="14"/>
    </row>
    <row r="959" spans="1:14" s="13" customFormat="1" ht="168.75">
      <c r="A959" s="20">
        <v>80101505</v>
      </c>
      <c r="B959" s="18" t="s">
        <v>796</v>
      </c>
      <c r="C959" s="28">
        <v>42100</v>
      </c>
      <c r="D959" s="26">
        <v>8</v>
      </c>
      <c r="E959" s="9" t="s">
        <v>37</v>
      </c>
      <c r="F959" s="20" t="s">
        <v>66</v>
      </c>
      <c r="G959" s="75">
        <v>44320000</v>
      </c>
      <c r="H959" s="74">
        <f t="shared" si="12"/>
        <v>44320000</v>
      </c>
      <c r="I959" s="19" t="s">
        <v>905</v>
      </c>
      <c r="J959" s="19" t="s">
        <v>905</v>
      </c>
      <c r="K959" s="20" t="s">
        <v>715</v>
      </c>
      <c r="N959" s="14"/>
    </row>
    <row r="960" spans="1:14" s="13" customFormat="1" ht="131.25">
      <c r="A960" s="20">
        <v>80101505</v>
      </c>
      <c r="B960" s="18" t="s">
        <v>797</v>
      </c>
      <c r="C960" s="28">
        <v>42101</v>
      </c>
      <c r="D960" s="26">
        <v>8</v>
      </c>
      <c r="E960" s="9" t="s">
        <v>37</v>
      </c>
      <c r="F960" s="20" t="s">
        <v>66</v>
      </c>
      <c r="G960" s="75">
        <v>44320000</v>
      </c>
      <c r="H960" s="74">
        <f aca="true" t="shared" si="13" ref="H960:H977">+G960</f>
        <v>44320000</v>
      </c>
      <c r="I960" s="19" t="s">
        <v>905</v>
      </c>
      <c r="J960" s="19" t="s">
        <v>905</v>
      </c>
      <c r="K960" s="20" t="s">
        <v>715</v>
      </c>
      <c r="N960" s="14"/>
    </row>
    <row r="961" spans="1:14" s="13" customFormat="1" ht="131.25">
      <c r="A961" s="20">
        <v>80101505</v>
      </c>
      <c r="B961" s="18" t="s">
        <v>798</v>
      </c>
      <c r="C961" s="28">
        <v>42102</v>
      </c>
      <c r="D961" s="26">
        <v>8</v>
      </c>
      <c r="E961" s="9" t="s">
        <v>37</v>
      </c>
      <c r="F961" s="20" t="s">
        <v>66</v>
      </c>
      <c r="G961" s="75">
        <v>44320000</v>
      </c>
      <c r="H961" s="74">
        <f t="shared" si="13"/>
        <v>44320000</v>
      </c>
      <c r="I961" s="19" t="s">
        <v>905</v>
      </c>
      <c r="J961" s="19" t="s">
        <v>905</v>
      </c>
      <c r="K961" s="20" t="s">
        <v>715</v>
      </c>
      <c r="N961" s="14"/>
    </row>
    <row r="962" spans="1:14" s="13" customFormat="1" ht="131.25">
      <c r="A962" s="20">
        <v>80101505</v>
      </c>
      <c r="B962" s="18" t="s">
        <v>799</v>
      </c>
      <c r="C962" s="28">
        <v>42103</v>
      </c>
      <c r="D962" s="26">
        <v>7</v>
      </c>
      <c r="E962" s="9" t="s">
        <v>37</v>
      </c>
      <c r="F962" s="20" t="s">
        <v>66</v>
      </c>
      <c r="G962" s="75">
        <v>38780000</v>
      </c>
      <c r="H962" s="74">
        <f t="shared" si="13"/>
        <v>38780000</v>
      </c>
      <c r="I962" s="19" t="s">
        <v>905</v>
      </c>
      <c r="J962" s="19" t="s">
        <v>905</v>
      </c>
      <c r="K962" s="20" t="s">
        <v>715</v>
      </c>
      <c r="N962" s="14"/>
    </row>
    <row r="963" spans="1:14" s="13" customFormat="1" ht="168.75">
      <c r="A963" s="20">
        <v>80101505</v>
      </c>
      <c r="B963" s="18" t="s">
        <v>761</v>
      </c>
      <c r="C963" s="28">
        <v>42104</v>
      </c>
      <c r="D963" s="26">
        <v>8</v>
      </c>
      <c r="E963" s="9" t="s">
        <v>37</v>
      </c>
      <c r="F963" s="20" t="s">
        <v>66</v>
      </c>
      <c r="G963" s="75">
        <v>44320000</v>
      </c>
      <c r="H963" s="74">
        <f t="shared" si="13"/>
        <v>44320000</v>
      </c>
      <c r="I963" s="19" t="s">
        <v>905</v>
      </c>
      <c r="J963" s="19" t="s">
        <v>905</v>
      </c>
      <c r="K963" s="20" t="s">
        <v>715</v>
      </c>
      <c r="N963" s="14"/>
    </row>
    <row r="964" spans="1:14" s="13" customFormat="1" ht="131.25">
      <c r="A964" s="20">
        <v>80101505</v>
      </c>
      <c r="B964" s="18" t="s">
        <v>800</v>
      </c>
      <c r="C964" s="28">
        <v>42105</v>
      </c>
      <c r="D964" s="26">
        <v>8</v>
      </c>
      <c r="E964" s="9" t="s">
        <v>37</v>
      </c>
      <c r="F964" s="20" t="s">
        <v>66</v>
      </c>
      <c r="G964" s="75">
        <v>44320000</v>
      </c>
      <c r="H964" s="74">
        <f t="shared" si="13"/>
        <v>44320000</v>
      </c>
      <c r="I964" s="19" t="s">
        <v>905</v>
      </c>
      <c r="J964" s="19" t="s">
        <v>905</v>
      </c>
      <c r="K964" s="20" t="s">
        <v>715</v>
      </c>
      <c r="N964" s="14"/>
    </row>
    <row r="965" spans="1:14" s="13" customFormat="1" ht="131.25">
      <c r="A965" s="20" t="s">
        <v>95</v>
      </c>
      <c r="B965" s="18" t="s">
        <v>801</v>
      </c>
      <c r="C965" s="28">
        <v>42106</v>
      </c>
      <c r="D965" s="26">
        <v>8</v>
      </c>
      <c r="E965" s="9" t="s">
        <v>37</v>
      </c>
      <c r="F965" s="20" t="s">
        <v>66</v>
      </c>
      <c r="G965" s="75">
        <v>44320000</v>
      </c>
      <c r="H965" s="74">
        <f t="shared" si="13"/>
        <v>44320000</v>
      </c>
      <c r="I965" s="19" t="s">
        <v>905</v>
      </c>
      <c r="J965" s="19" t="s">
        <v>905</v>
      </c>
      <c r="K965" s="20" t="s">
        <v>715</v>
      </c>
      <c r="N965" s="14"/>
    </row>
    <row r="966" spans="1:14" s="13" customFormat="1" ht="131.25">
      <c r="A966" s="20" t="s">
        <v>95</v>
      </c>
      <c r="B966" s="18" t="s">
        <v>802</v>
      </c>
      <c r="C966" s="28">
        <v>42107</v>
      </c>
      <c r="D966" s="26">
        <v>8</v>
      </c>
      <c r="E966" s="9" t="s">
        <v>37</v>
      </c>
      <c r="F966" s="20" t="s">
        <v>66</v>
      </c>
      <c r="G966" s="75">
        <v>44320000</v>
      </c>
      <c r="H966" s="74">
        <f t="shared" si="13"/>
        <v>44320000</v>
      </c>
      <c r="I966" s="19" t="s">
        <v>905</v>
      </c>
      <c r="J966" s="19" t="s">
        <v>905</v>
      </c>
      <c r="K966" s="20" t="s">
        <v>715</v>
      </c>
      <c r="N966" s="14"/>
    </row>
    <row r="967" spans="1:14" s="13" customFormat="1" ht="131.25">
      <c r="A967" s="20" t="s">
        <v>95</v>
      </c>
      <c r="B967" s="18" t="s">
        <v>803</v>
      </c>
      <c r="C967" s="28">
        <v>42108</v>
      </c>
      <c r="D967" s="26">
        <v>8</v>
      </c>
      <c r="E967" s="9" t="s">
        <v>37</v>
      </c>
      <c r="F967" s="20" t="s">
        <v>66</v>
      </c>
      <c r="G967" s="75">
        <v>44320000</v>
      </c>
      <c r="H967" s="74">
        <f t="shared" si="13"/>
        <v>44320000</v>
      </c>
      <c r="I967" s="19" t="s">
        <v>905</v>
      </c>
      <c r="J967" s="19" t="s">
        <v>905</v>
      </c>
      <c r="K967" s="20" t="s">
        <v>715</v>
      </c>
      <c r="N967" s="14"/>
    </row>
    <row r="968" spans="1:14" s="13" customFormat="1" ht="150">
      <c r="A968" s="20" t="s">
        <v>95</v>
      </c>
      <c r="B968" s="18" t="s">
        <v>804</v>
      </c>
      <c r="C968" s="28">
        <v>42109</v>
      </c>
      <c r="D968" s="26">
        <v>7</v>
      </c>
      <c r="E968" s="9" t="s">
        <v>37</v>
      </c>
      <c r="F968" s="20" t="s">
        <v>66</v>
      </c>
      <c r="G968" s="75">
        <v>36214480</v>
      </c>
      <c r="H968" s="74">
        <f t="shared" si="13"/>
        <v>36214480</v>
      </c>
      <c r="I968" s="19" t="s">
        <v>905</v>
      </c>
      <c r="J968" s="19" t="s">
        <v>905</v>
      </c>
      <c r="K968" s="20" t="s">
        <v>715</v>
      </c>
      <c r="N968" s="14"/>
    </row>
    <row r="969" spans="1:14" s="13" customFormat="1" ht="150">
      <c r="A969" s="20" t="s">
        <v>95</v>
      </c>
      <c r="B969" s="18" t="s">
        <v>804</v>
      </c>
      <c r="C969" s="28">
        <v>42110</v>
      </c>
      <c r="D969" s="26">
        <v>7</v>
      </c>
      <c r="E969" s="9" t="s">
        <v>37</v>
      </c>
      <c r="F969" s="20" t="s">
        <v>66</v>
      </c>
      <c r="G969" s="75">
        <v>38780000</v>
      </c>
      <c r="H969" s="74">
        <f t="shared" si="13"/>
        <v>38780000</v>
      </c>
      <c r="I969" s="19" t="s">
        <v>905</v>
      </c>
      <c r="J969" s="19" t="s">
        <v>905</v>
      </c>
      <c r="K969" s="20" t="s">
        <v>715</v>
      </c>
      <c r="N969" s="14"/>
    </row>
    <row r="970" spans="1:14" s="13" customFormat="1" ht="131.25">
      <c r="A970" s="20">
        <v>80101505</v>
      </c>
      <c r="B970" s="18" t="s">
        <v>805</v>
      </c>
      <c r="C970" s="28">
        <v>42111</v>
      </c>
      <c r="D970" s="26">
        <v>8</v>
      </c>
      <c r="E970" s="9" t="s">
        <v>37</v>
      </c>
      <c r="F970" s="20" t="s">
        <v>66</v>
      </c>
      <c r="G970" s="75">
        <v>44320000</v>
      </c>
      <c r="H970" s="74">
        <f t="shared" si="13"/>
        <v>44320000</v>
      </c>
      <c r="I970" s="19" t="s">
        <v>905</v>
      </c>
      <c r="J970" s="19" t="s">
        <v>905</v>
      </c>
      <c r="K970" s="20" t="s">
        <v>715</v>
      </c>
      <c r="N970" s="14"/>
    </row>
    <row r="971" spans="1:14" s="13" customFormat="1" ht="168.75">
      <c r="A971" s="20">
        <v>80101505</v>
      </c>
      <c r="B971" s="18" t="s">
        <v>806</v>
      </c>
      <c r="C971" s="28">
        <v>42112</v>
      </c>
      <c r="D971" s="26">
        <v>7</v>
      </c>
      <c r="E971" s="9" t="s">
        <v>37</v>
      </c>
      <c r="F971" s="20" t="s">
        <v>66</v>
      </c>
      <c r="G971" s="75">
        <v>38780000</v>
      </c>
      <c r="H971" s="74">
        <f t="shared" si="13"/>
        <v>38780000</v>
      </c>
      <c r="I971" s="19" t="s">
        <v>905</v>
      </c>
      <c r="J971" s="19" t="s">
        <v>905</v>
      </c>
      <c r="K971" s="20" t="s">
        <v>715</v>
      </c>
      <c r="N971" s="14"/>
    </row>
    <row r="972" spans="1:14" s="13" customFormat="1" ht="131.25">
      <c r="A972" s="20" t="s">
        <v>95</v>
      </c>
      <c r="B972" s="18" t="s">
        <v>807</v>
      </c>
      <c r="C972" s="28">
        <v>42113</v>
      </c>
      <c r="D972" s="26">
        <v>8</v>
      </c>
      <c r="E972" s="9" t="s">
        <v>37</v>
      </c>
      <c r="F972" s="20" t="s">
        <v>66</v>
      </c>
      <c r="G972" s="75">
        <v>44320000</v>
      </c>
      <c r="H972" s="74">
        <f t="shared" si="13"/>
        <v>44320000</v>
      </c>
      <c r="I972" s="19" t="s">
        <v>905</v>
      </c>
      <c r="J972" s="19" t="s">
        <v>905</v>
      </c>
      <c r="K972" s="20" t="s">
        <v>715</v>
      </c>
      <c r="N972" s="14"/>
    </row>
    <row r="973" spans="1:14" s="13" customFormat="1" ht="168.75">
      <c r="A973" s="12" t="s">
        <v>255</v>
      </c>
      <c r="B973" s="18" t="s">
        <v>808</v>
      </c>
      <c r="C973" s="28">
        <v>42114</v>
      </c>
      <c r="D973" s="26">
        <v>10</v>
      </c>
      <c r="E973" s="9" t="s">
        <v>37</v>
      </c>
      <c r="F973" s="20" t="s">
        <v>66</v>
      </c>
      <c r="G973" s="75">
        <v>46540000</v>
      </c>
      <c r="H973" s="74">
        <f t="shared" si="13"/>
        <v>46540000</v>
      </c>
      <c r="I973" s="19" t="s">
        <v>905</v>
      </c>
      <c r="J973" s="19" t="s">
        <v>905</v>
      </c>
      <c r="K973" s="20" t="s">
        <v>715</v>
      </c>
      <c r="N973" s="14"/>
    </row>
    <row r="974" spans="1:14" s="13" customFormat="1" ht="131.25">
      <c r="A974" s="12" t="s">
        <v>255</v>
      </c>
      <c r="B974" s="18" t="s">
        <v>809</v>
      </c>
      <c r="C974" s="28">
        <v>42115</v>
      </c>
      <c r="D974" s="19">
        <v>10</v>
      </c>
      <c r="E974" s="9" t="s">
        <v>37</v>
      </c>
      <c r="F974" s="20" t="s">
        <v>66</v>
      </c>
      <c r="G974" s="75">
        <v>23220000</v>
      </c>
      <c r="H974" s="74">
        <f t="shared" si="13"/>
        <v>23220000</v>
      </c>
      <c r="I974" s="19" t="s">
        <v>905</v>
      </c>
      <c r="J974" s="19" t="s">
        <v>905</v>
      </c>
      <c r="K974" s="20" t="s">
        <v>715</v>
      </c>
      <c r="N974" s="14"/>
    </row>
    <row r="975" spans="1:14" s="13" customFormat="1" ht="187.5">
      <c r="A975" s="12" t="s">
        <v>255</v>
      </c>
      <c r="B975" s="18" t="s">
        <v>810</v>
      </c>
      <c r="C975" s="28">
        <v>42116</v>
      </c>
      <c r="D975" s="26">
        <v>10</v>
      </c>
      <c r="E975" s="9" t="s">
        <v>37</v>
      </c>
      <c r="F975" s="20" t="s">
        <v>66</v>
      </c>
      <c r="G975" s="75">
        <v>76513599.99999999</v>
      </c>
      <c r="H975" s="74">
        <f t="shared" si="13"/>
        <v>76513599.99999999</v>
      </c>
      <c r="I975" s="19" t="s">
        <v>905</v>
      </c>
      <c r="J975" s="19" t="s">
        <v>905</v>
      </c>
      <c r="K975" s="20" t="s">
        <v>715</v>
      </c>
      <c r="N975" s="14"/>
    </row>
    <row r="976" spans="1:14" s="13" customFormat="1" ht="131.25">
      <c r="A976" s="12" t="s">
        <v>255</v>
      </c>
      <c r="B976" s="18" t="s">
        <v>811</v>
      </c>
      <c r="C976" s="28">
        <v>42117</v>
      </c>
      <c r="D976" s="26">
        <v>10</v>
      </c>
      <c r="E976" s="9" t="s">
        <v>37</v>
      </c>
      <c r="F976" s="20" t="s">
        <v>66</v>
      </c>
      <c r="G976" s="75">
        <v>19090000</v>
      </c>
      <c r="H976" s="74">
        <f t="shared" si="13"/>
        <v>19090000</v>
      </c>
      <c r="I976" s="19" t="s">
        <v>905</v>
      </c>
      <c r="J976" s="19" t="s">
        <v>905</v>
      </c>
      <c r="K976" s="20" t="s">
        <v>715</v>
      </c>
      <c r="N976" s="14"/>
    </row>
    <row r="977" spans="1:14" s="13" customFormat="1" ht="131.25">
      <c r="A977" s="12" t="s">
        <v>95</v>
      </c>
      <c r="B977" s="18" t="s">
        <v>812</v>
      </c>
      <c r="C977" s="53">
        <v>42078</v>
      </c>
      <c r="D977" s="54">
        <v>12</v>
      </c>
      <c r="E977" s="9" t="s">
        <v>37</v>
      </c>
      <c r="F977" s="20" t="s">
        <v>66</v>
      </c>
      <c r="G977" s="77">
        <v>48000000000</v>
      </c>
      <c r="H977" s="75">
        <f t="shared" si="13"/>
        <v>48000000000</v>
      </c>
      <c r="I977" s="19" t="s">
        <v>905</v>
      </c>
      <c r="J977" s="19" t="s">
        <v>905</v>
      </c>
      <c r="K977" s="20" t="s">
        <v>715</v>
      </c>
      <c r="N977" s="14"/>
    </row>
    <row r="978" spans="1:14" s="13" customFormat="1" ht="243.75">
      <c r="A978" s="12" t="s">
        <v>391</v>
      </c>
      <c r="B978" s="18" t="s">
        <v>813</v>
      </c>
      <c r="C978" s="25">
        <v>42186</v>
      </c>
      <c r="D978" s="17">
        <v>4</v>
      </c>
      <c r="E978" s="9" t="s">
        <v>37</v>
      </c>
      <c r="F978" s="20" t="s">
        <v>66</v>
      </c>
      <c r="G978" s="78">
        <f>8253313*4</f>
        <v>33013252</v>
      </c>
      <c r="H978" s="78">
        <f>+G978</f>
        <v>33013252</v>
      </c>
      <c r="I978" s="19" t="s">
        <v>905</v>
      </c>
      <c r="J978" s="19" t="s">
        <v>905</v>
      </c>
      <c r="K978" s="37" t="s">
        <v>814</v>
      </c>
      <c r="N978" s="14"/>
    </row>
    <row r="979" spans="1:14" s="13" customFormat="1" ht="243.75">
      <c r="A979" s="12" t="s">
        <v>391</v>
      </c>
      <c r="B979" s="18" t="s">
        <v>815</v>
      </c>
      <c r="C979" s="25">
        <v>42156</v>
      </c>
      <c r="D979" s="17">
        <v>5</v>
      </c>
      <c r="E979" s="9" t="s">
        <v>37</v>
      </c>
      <c r="F979" s="20" t="s">
        <v>66</v>
      </c>
      <c r="G979" s="78">
        <f>(31288480*4)*5</f>
        <v>625769600</v>
      </c>
      <c r="H979" s="78">
        <f aca="true" t="shared" si="14" ref="H979:H995">+G979</f>
        <v>625769600</v>
      </c>
      <c r="I979" s="19" t="s">
        <v>905</v>
      </c>
      <c r="J979" s="19" t="s">
        <v>905</v>
      </c>
      <c r="K979" s="37" t="s">
        <v>814</v>
      </c>
      <c r="N979" s="14"/>
    </row>
    <row r="980" spans="1:14" s="13" customFormat="1" ht="281.25">
      <c r="A980" s="12" t="s">
        <v>391</v>
      </c>
      <c r="B980" s="18" t="s">
        <v>816</v>
      </c>
      <c r="C980" s="25">
        <v>42156</v>
      </c>
      <c r="D980" s="17">
        <v>5</v>
      </c>
      <c r="E980" s="9" t="s">
        <v>37</v>
      </c>
      <c r="F980" s="20" t="s">
        <v>66</v>
      </c>
      <c r="G980" s="78">
        <v>33013252</v>
      </c>
      <c r="H980" s="78">
        <f t="shared" si="14"/>
        <v>33013252</v>
      </c>
      <c r="I980" s="19" t="s">
        <v>905</v>
      </c>
      <c r="J980" s="19" t="s">
        <v>905</v>
      </c>
      <c r="K980" s="37" t="s">
        <v>814</v>
      </c>
      <c r="N980" s="14"/>
    </row>
    <row r="981" spans="1:14" s="13" customFormat="1" ht="243.75">
      <c r="A981" s="12" t="s">
        <v>391</v>
      </c>
      <c r="B981" s="18" t="s">
        <v>817</v>
      </c>
      <c r="C981" s="25">
        <v>42156</v>
      </c>
      <c r="D981" s="17">
        <v>5</v>
      </c>
      <c r="E981" s="9" t="s">
        <v>37</v>
      </c>
      <c r="F981" s="20" t="s">
        <v>66</v>
      </c>
      <c r="G981" s="78">
        <v>33013252</v>
      </c>
      <c r="H981" s="78">
        <f t="shared" si="14"/>
        <v>33013252</v>
      </c>
      <c r="I981" s="19" t="s">
        <v>905</v>
      </c>
      <c r="J981" s="19" t="s">
        <v>905</v>
      </c>
      <c r="K981" s="37" t="s">
        <v>814</v>
      </c>
      <c r="N981" s="14"/>
    </row>
    <row r="982" spans="1:14" s="13" customFormat="1" ht="243.75">
      <c r="A982" s="12" t="s">
        <v>391</v>
      </c>
      <c r="B982" s="18" t="s">
        <v>818</v>
      </c>
      <c r="C982" s="25">
        <v>42156</v>
      </c>
      <c r="D982" s="17">
        <v>4</v>
      </c>
      <c r="E982" s="9" t="s">
        <v>37</v>
      </c>
      <c r="F982" s="20" t="s">
        <v>66</v>
      </c>
      <c r="G982" s="78">
        <v>33013252</v>
      </c>
      <c r="H982" s="78">
        <f t="shared" si="14"/>
        <v>33013252</v>
      </c>
      <c r="I982" s="19" t="s">
        <v>905</v>
      </c>
      <c r="J982" s="19" t="s">
        <v>905</v>
      </c>
      <c r="K982" s="37" t="s">
        <v>814</v>
      </c>
      <c r="N982" s="14"/>
    </row>
    <row r="983" spans="1:14" s="13" customFormat="1" ht="93.75">
      <c r="A983" s="12" t="s">
        <v>391</v>
      </c>
      <c r="B983" s="18" t="s">
        <v>819</v>
      </c>
      <c r="C983" s="25">
        <v>42036</v>
      </c>
      <c r="D983" s="17">
        <v>5</v>
      </c>
      <c r="E983" s="9" t="s">
        <v>37</v>
      </c>
      <c r="F983" s="20" t="s">
        <v>66</v>
      </c>
      <c r="G983" s="78">
        <v>140000000</v>
      </c>
      <c r="H983" s="78">
        <f t="shared" si="14"/>
        <v>140000000</v>
      </c>
      <c r="I983" s="19" t="s">
        <v>905</v>
      </c>
      <c r="J983" s="19" t="s">
        <v>905</v>
      </c>
      <c r="K983" s="37" t="s">
        <v>814</v>
      </c>
      <c r="N983" s="14"/>
    </row>
    <row r="984" spans="1:14" s="13" customFormat="1" ht="187.5">
      <c r="A984" s="12" t="s">
        <v>391</v>
      </c>
      <c r="B984" s="18" t="s">
        <v>820</v>
      </c>
      <c r="C984" s="25">
        <v>42036</v>
      </c>
      <c r="D984" s="17">
        <v>8</v>
      </c>
      <c r="E984" s="9" t="s">
        <v>37</v>
      </c>
      <c r="F984" s="20" t="s">
        <v>66</v>
      </c>
      <c r="G984" s="79">
        <v>100000000</v>
      </c>
      <c r="H984" s="78">
        <f t="shared" si="14"/>
        <v>100000000</v>
      </c>
      <c r="I984" s="19" t="s">
        <v>905</v>
      </c>
      <c r="J984" s="19" t="s">
        <v>905</v>
      </c>
      <c r="K984" s="37" t="s">
        <v>814</v>
      </c>
      <c r="N984" s="14"/>
    </row>
    <row r="985" spans="1:14" s="13" customFormat="1" ht="262.5">
      <c r="A985" s="12">
        <v>20102301</v>
      </c>
      <c r="B985" s="18" t="s">
        <v>821</v>
      </c>
      <c r="C985" s="25">
        <v>37073</v>
      </c>
      <c r="D985" s="17">
        <v>4</v>
      </c>
      <c r="E985" s="9" t="s">
        <v>65</v>
      </c>
      <c r="F985" s="20" t="s">
        <v>66</v>
      </c>
      <c r="G985" s="78">
        <v>33013252</v>
      </c>
      <c r="H985" s="78">
        <f t="shared" si="14"/>
        <v>33013252</v>
      </c>
      <c r="I985" s="19" t="s">
        <v>905</v>
      </c>
      <c r="J985" s="19" t="s">
        <v>905</v>
      </c>
      <c r="K985" s="37" t="s">
        <v>814</v>
      </c>
      <c r="N985" s="14"/>
    </row>
    <row r="986" spans="1:14" s="13" customFormat="1" ht="225">
      <c r="A986" s="12">
        <v>43190000</v>
      </c>
      <c r="B986" s="18" t="s">
        <v>822</v>
      </c>
      <c r="C986" s="25">
        <v>42036</v>
      </c>
      <c r="D986" s="17">
        <v>6</v>
      </c>
      <c r="E986" s="9" t="s">
        <v>71</v>
      </c>
      <c r="F986" s="20" t="s">
        <v>66</v>
      </c>
      <c r="G986" s="78">
        <v>500000000</v>
      </c>
      <c r="H986" s="78">
        <f t="shared" si="14"/>
        <v>500000000</v>
      </c>
      <c r="I986" s="19" t="s">
        <v>905</v>
      </c>
      <c r="J986" s="19" t="s">
        <v>905</v>
      </c>
      <c r="K986" s="37" t="s">
        <v>814</v>
      </c>
      <c r="N986" s="14"/>
    </row>
    <row r="987" spans="1:14" s="13" customFormat="1" ht="150">
      <c r="A987" s="12">
        <v>14111828</v>
      </c>
      <c r="B987" s="18" t="s">
        <v>823</v>
      </c>
      <c r="C987" s="25">
        <v>42036</v>
      </c>
      <c r="D987" s="17">
        <v>12</v>
      </c>
      <c r="E987" s="9" t="s">
        <v>65</v>
      </c>
      <c r="F987" s="20" t="s">
        <v>66</v>
      </c>
      <c r="G987" s="78">
        <v>40000000</v>
      </c>
      <c r="H987" s="78">
        <f t="shared" si="14"/>
        <v>40000000</v>
      </c>
      <c r="I987" s="19" t="s">
        <v>905</v>
      </c>
      <c r="J987" s="19" t="s">
        <v>905</v>
      </c>
      <c r="K987" s="37" t="s">
        <v>814</v>
      </c>
      <c r="N987" s="14"/>
    </row>
    <row r="988" spans="1:14" s="13" customFormat="1" ht="150">
      <c r="A988" s="12">
        <v>86101705</v>
      </c>
      <c r="B988" s="18" t="s">
        <v>824</v>
      </c>
      <c r="C988" s="25">
        <v>42036</v>
      </c>
      <c r="D988" s="17">
        <v>6</v>
      </c>
      <c r="E988" s="9" t="s">
        <v>65</v>
      </c>
      <c r="F988" s="20" t="s">
        <v>66</v>
      </c>
      <c r="G988" s="78">
        <v>10000000</v>
      </c>
      <c r="H988" s="78">
        <f t="shared" si="14"/>
        <v>10000000</v>
      </c>
      <c r="I988" s="19" t="s">
        <v>905</v>
      </c>
      <c r="J988" s="19" t="s">
        <v>905</v>
      </c>
      <c r="K988" s="37" t="s">
        <v>814</v>
      </c>
      <c r="N988" s="14"/>
    </row>
    <row r="989" spans="1:14" s="13" customFormat="1" ht="168.75">
      <c r="A989" s="12">
        <v>80161500</v>
      </c>
      <c r="B989" s="18" t="s">
        <v>825</v>
      </c>
      <c r="C989" s="25">
        <v>42278</v>
      </c>
      <c r="D989" s="17">
        <v>12</v>
      </c>
      <c r="E989" s="9" t="s">
        <v>37</v>
      </c>
      <c r="F989" s="20" t="s">
        <v>66</v>
      </c>
      <c r="G989" s="78">
        <v>20000000</v>
      </c>
      <c r="H989" s="78">
        <f t="shared" si="14"/>
        <v>20000000</v>
      </c>
      <c r="I989" s="19" t="s">
        <v>905</v>
      </c>
      <c r="J989" s="19" t="s">
        <v>905</v>
      </c>
      <c r="K989" s="37" t="s">
        <v>814</v>
      </c>
      <c r="N989" s="14"/>
    </row>
    <row r="990" spans="1:14" s="13" customFormat="1" ht="93.75">
      <c r="A990" s="12">
        <v>82000000</v>
      </c>
      <c r="B990" s="18" t="s">
        <v>826</v>
      </c>
      <c r="C990" s="25">
        <v>42156</v>
      </c>
      <c r="D990" s="17">
        <v>8</v>
      </c>
      <c r="E990" s="9" t="s">
        <v>65</v>
      </c>
      <c r="F990" s="20" t="s">
        <v>66</v>
      </c>
      <c r="G990" s="78">
        <v>60000000</v>
      </c>
      <c r="H990" s="78">
        <f t="shared" si="14"/>
        <v>60000000</v>
      </c>
      <c r="I990" s="19" t="s">
        <v>905</v>
      </c>
      <c r="J990" s="19" t="s">
        <v>905</v>
      </c>
      <c r="K990" s="37" t="s">
        <v>814</v>
      </c>
      <c r="N990" s="14"/>
    </row>
    <row r="991" spans="1:14" s="13" customFormat="1" ht="112.5">
      <c r="A991" s="12">
        <v>76121901</v>
      </c>
      <c r="B991" s="18" t="s">
        <v>827</v>
      </c>
      <c r="C991" s="25">
        <v>42036</v>
      </c>
      <c r="D991" s="17">
        <v>12</v>
      </c>
      <c r="E991" s="9" t="s">
        <v>71</v>
      </c>
      <c r="F991" s="20" t="s">
        <v>66</v>
      </c>
      <c r="G991" s="78">
        <v>300000</v>
      </c>
      <c r="H991" s="78">
        <f t="shared" si="14"/>
        <v>300000</v>
      </c>
      <c r="I991" s="19" t="s">
        <v>905</v>
      </c>
      <c r="J991" s="19" t="s">
        <v>905</v>
      </c>
      <c r="K991" s="37" t="s">
        <v>814</v>
      </c>
      <c r="N991" s="14"/>
    </row>
    <row r="992" spans="1:14" s="13" customFormat="1" ht="150">
      <c r="A992" s="12" t="s">
        <v>391</v>
      </c>
      <c r="B992" s="18" t="s">
        <v>828</v>
      </c>
      <c r="C992" s="25">
        <v>42036</v>
      </c>
      <c r="D992" s="17">
        <v>6</v>
      </c>
      <c r="E992" s="9" t="s">
        <v>37</v>
      </c>
      <c r="F992" s="20" t="s">
        <v>66</v>
      </c>
      <c r="G992" s="78">
        <f>1500000000+879302140+200000</f>
        <v>2379502140</v>
      </c>
      <c r="H992" s="78">
        <f t="shared" si="14"/>
        <v>2379502140</v>
      </c>
      <c r="I992" s="19" t="s">
        <v>905</v>
      </c>
      <c r="J992" s="19" t="s">
        <v>905</v>
      </c>
      <c r="K992" s="37" t="s">
        <v>814</v>
      </c>
      <c r="N992" s="14"/>
    </row>
    <row r="993" spans="1:14" s="13" customFormat="1" ht="168.75">
      <c r="A993" s="12" t="s">
        <v>391</v>
      </c>
      <c r="B993" s="18" t="s">
        <v>829</v>
      </c>
      <c r="C993" s="25">
        <v>42036</v>
      </c>
      <c r="D993" s="17">
        <v>6</v>
      </c>
      <c r="E993" s="9" t="s">
        <v>37</v>
      </c>
      <c r="F993" s="20" t="s">
        <v>66</v>
      </c>
      <c r="G993" s="78">
        <v>50000000</v>
      </c>
      <c r="H993" s="78">
        <f t="shared" si="14"/>
        <v>50000000</v>
      </c>
      <c r="I993" s="19" t="s">
        <v>905</v>
      </c>
      <c r="J993" s="19" t="s">
        <v>905</v>
      </c>
      <c r="K993" s="37" t="s">
        <v>814</v>
      </c>
      <c r="N993" s="14"/>
    </row>
    <row r="994" spans="1:14" s="13" customFormat="1" ht="131.25">
      <c r="A994" s="12" t="s">
        <v>391</v>
      </c>
      <c r="B994" s="18" t="s">
        <v>830</v>
      </c>
      <c r="C994" s="25">
        <v>42036</v>
      </c>
      <c r="D994" s="17">
        <v>6</v>
      </c>
      <c r="E994" s="9" t="s">
        <v>37</v>
      </c>
      <c r="F994" s="20" t="s">
        <v>66</v>
      </c>
      <c r="G994" s="78">
        <v>50000000</v>
      </c>
      <c r="H994" s="78">
        <f t="shared" si="14"/>
        <v>50000000</v>
      </c>
      <c r="I994" s="19" t="s">
        <v>905</v>
      </c>
      <c r="J994" s="19" t="s">
        <v>905</v>
      </c>
      <c r="K994" s="37" t="s">
        <v>814</v>
      </c>
      <c r="N994" s="14"/>
    </row>
    <row r="995" spans="1:14" s="13" customFormat="1" ht="262.5">
      <c r="A995" s="12" t="s">
        <v>391</v>
      </c>
      <c r="B995" s="18" t="s">
        <v>831</v>
      </c>
      <c r="C995" s="25">
        <v>42036</v>
      </c>
      <c r="D995" s="17">
        <v>6</v>
      </c>
      <c r="E995" s="9" t="s">
        <v>37</v>
      </c>
      <c r="F995" s="20" t="s">
        <v>66</v>
      </c>
      <c r="G995" s="78">
        <v>500000000</v>
      </c>
      <c r="H995" s="78">
        <f t="shared" si="14"/>
        <v>500000000</v>
      </c>
      <c r="I995" s="19" t="s">
        <v>905</v>
      </c>
      <c r="J995" s="19" t="s">
        <v>905</v>
      </c>
      <c r="K995" s="37" t="s">
        <v>814</v>
      </c>
      <c r="N995" s="14"/>
    </row>
    <row r="996" spans="1:14" s="13" customFormat="1" ht="281.25">
      <c r="A996" s="12" t="s">
        <v>255</v>
      </c>
      <c r="B996" s="18" t="s">
        <v>832</v>
      </c>
      <c r="C996" s="25">
        <v>42036</v>
      </c>
      <c r="D996" s="36">
        <v>5</v>
      </c>
      <c r="E996" s="9" t="s">
        <v>37</v>
      </c>
      <c r="F996" s="20" t="s">
        <v>66</v>
      </c>
      <c r="G996" s="79">
        <v>23270000</v>
      </c>
      <c r="H996" s="78">
        <f>+G996</f>
        <v>23270000</v>
      </c>
      <c r="I996" s="19" t="s">
        <v>905</v>
      </c>
      <c r="J996" s="19" t="s">
        <v>905</v>
      </c>
      <c r="K996" s="37" t="s">
        <v>814</v>
      </c>
      <c r="N996" s="14"/>
    </row>
    <row r="997" spans="1:14" s="13" customFormat="1" ht="281.25">
      <c r="A997" s="12" t="s">
        <v>255</v>
      </c>
      <c r="B997" s="18" t="s">
        <v>832</v>
      </c>
      <c r="C997" s="25">
        <v>42036</v>
      </c>
      <c r="D997" s="36">
        <v>5</v>
      </c>
      <c r="E997" s="9" t="s">
        <v>37</v>
      </c>
      <c r="F997" s="20" t="s">
        <v>66</v>
      </c>
      <c r="G997" s="79">
        <v>26993200</v>
      </c>
      <c r="H997" s="78">
        <f aca="true" t="shared" si="15" ref="H997:H1060">+G997</f>
        <v>26993200</v>
      </c>
      <c r="I997" s="19" t="s">
        <v>905</v>
      </c>
      <c r="J997" s="19" t="s">
        <v>905</v>
      </c>
      <c r="K997" s="37" t="s">
        <v>814</v>
      </c>
      <c r="N997" s="14"/>
    </row>
    <row r="998" spans="1:14" s="13" customFormat="1" ht="281.25">
      <c r="A998" s="12" t="s">
        <v>255</v>
      </c>
      <c r="B998" s="18" t="s">
        <v>833</v>
      </c>
      <c r="C998" s="25">
        <v>42036</v>
      </c>
      <c r="D998" s="36">
        <v>5</v>
      </c>
      <c r="E998" s="9" t="s">
        <v>37</v>
      </c>
      <c r="F998" s="20" t="s">
        <v>66</v>
      </c>
      <c r="G998" s="79">
        <v>23270000</v>
      </c>
      <c r="H998" s="78">
        <f t="shared" si="15"/>
        <v>23270000</v>
      </c>
      <c r="I998" s="19" t="s">
        <v>905</v>
      </c>
      <c r="J998" s="19" t="s">
        <v>905</v>
      </c>
      <c r="K998" s="37" t="s">
        <v>814</v>
      </c>
      <c r="N998" s="14"/>
    </row>
    <row r="999" spans="1:14" s="13" customFormat="1" ht="281.25">
      <c r="A999" s="12" t="s">
        <v>255</v>
      </c>
      <c r="B999" s="18" t="s">
        <v>833</v>
      </c>
      <c r="C999" s="25">
        <v>42036</v>
      </c>
      <c r="D999" s="36">
        <v>5</v>
      </c>
      <c r="E999" s="9" t="s">
        <v>37</v>
      </c>
      <c r="F999" s="20" t="s">
        <v>66</v>
      </c>
      <c r="G999" s="79">
        <v>23270000</v>
      </c>
      <c r="H999" s="78">
        <f t="shared" si="15"/>
        <v>23270000</v>
      </c>
      <c r="I999" s="19" t="s">
        <v>905</v>
      </c>
      <c r="J999" s="19" t="s">
        <v>905</v>
      </c>
      <c r="K999" s="37" t="s">
        <v>814</v>
      </c>
      <c r="N999" s="14"/>
    </row>
    <row r="1000" spans="1:14" s="13" customFormat="1" ht="281.25">
      <c r="A1000" s="12" t="s">
        <v>255</v>
      </c>
      <c r="B1000" s="18" t="s">
        <v>833</v>
      </c>
      <c r="C1000" s="25">
        <v>42036</v>
      </c>
      <c r="D1000" s="36">
        <v>5</v>
      </c>
      <c r="E1000" s="9" t="s">
        <v>37</v>
      </c>
      <c r="F1000" s="20" t="s">
        <v>66</v>
      </c>
      <c r="G1000" s="79">
        <v>23270000</v>
      </c>
      <c r="H1000" s="78">
        <f t="shared" si="15"/>
        <v>23270000</v>
      </c>
      <c r="I1000" s="19" t="s">
        <v>905</v>
      </c>
      <c r="J1000" s="19" t="s">
        <v>905</v>
      </c>
      <c r="K1000" s="37" t="s">
        <v>814</v>
      </c>
      <c r="N1000" s="14"/>
    </row>
    <row r="1001" spans="1:14" s="13" customFormat="1" ht="281.25">
      <c r="A1001" s="12" t="s">
        <v>255</v>
      </c>
      <c r="B1001" s="18" t="s">
        <v>833</v>
      </c>
      <c r="C1001" s="25">
        <v>42036</v>
      </c>
      <c r="D1001" s="36">
        <v>5</v>
      </c>
      <c r="E1001" s="9" t="s">
        <v>37</v>
      </c>
      <c r="F1001" s="20" t="s">
        <v>66</v>
      </c>
      <c r="G1001" s="79">
        <v>23270000</v>
      </c>
      <c r="H1001" s="78">
        <f t="shared" si="15"/>
        <v>23270000</v>
      </c>
      <c r="I1001" s="19" t="s">
        <v>905</v>
      </c>
      <c r="J1001" s="19" t="s">
        <v>905</v>
      </c>
      <c r="K1001" s="37" t="s">
        <v>814</v>
      </c>
      <c r="N1001" s="14"/>
    </row>
    <row r="1002" spans="1:14" s="13" customFormat="1" ht="281.25">
      <c r="A1002" s="12" t="s">
        <v>255</v>
      </c>
      <c r="B1002" s="18" t="s">
        <v>833</v>
      </c>
      <c r="C1002" s="25">
        <v>42036</v>
      </c>
      <c r="D1002" s="36">
        <v>5</v>
      </c>
      <c r="E1002" s="9" t="s">
        <v>37</v>
      </c>
      <c r="F1002" s="20" t="s">
        <v>66</v>
      </c>
      <c r="G1002" s="79">
        <v>23270000</v>
      </c>
      <c r="H1002" s="78">
        <f t="shared" si="15"/>
        <v>23270000</v>
      </c>
      <c r="I1002" s="19" t="s">
        <v>905</v>
      </c>
      <c r="J1002" s="19" t="s">
        <v>905</v>
      </c>
      <c r="K1002" s="37" t="s">
        <v>814</v>
      </c>
      <c r="N1002" s="14"/>
    </row>
    <row r="1003" spans="1:14" s="13" customFormat="1" ht="281.25">
      <c r="A1003" s="12" t="s">
        <v>255</v>
      </c>
      <c r="B1003" s="18" t="s">
        <v>833</v>
      </c>
      <c r="C1003" s="25">
        <v>42036</v>
      </c>
      <c r="D1003" s="36">
        <v>5</v>
      </c>
      <c r="E1003" s="9" t="s">
        <v>37</v>
      </c>
      <c r="F1003" s="20" t="s">
        <v>66</v>
      </c>
      <c r="G1003" s="79">
        <v>23270000</v>
      </c>
      <c r="H1003" s="78">
        <f t="shared" si="15"/>
        <v>23270000</v>
      </c>
      <c r="I1003" s="19" t="s">
        <v>905</v>
      </c>
      <c r="J1003" s="19" t="s">
        <v>905</v>
      </c>
      <c r="K1003" s="37" t="s">
        <v>814</v>
      </c>
      <c r="N1003" s="14"/>
    </row>
    <row r="1004" spans="1:14" s="13" customFormat="1" ht="281.25">
      <c r="A1004" s="12" t="s">
        <v>255</v>
      </c>
      <c r="B1004" s="18" t="s">
        <v>834</v>
      </c>
      <c r="C1004" s="25">
        <v>42036</v>
      </c>
      <c r="D1004" s="36">
        <v>5</v>
      </c>
      <c r="E1004" s="9" t="s">
        <v>37</v>
      </c>
      <c r="F1004" s="20" t="s">
        <v>66</v>
      </c>
      <c r="G1004" s="79">
        <v>23270000</v>
      </c>
      <c r="H1004" s="78">
        <f t="shared" si="15"/>
        <v>23270000</v>
      </c>
      <c r="I1004" s="19" t="s">
        <v>905</v>
      </c>
      <c r="J1004" s="19" t="s">
        <v>905</v>
      </c>
      <c r="K1004" s="37" t="s">
        <v>814</v>
      </c>
      <c r="N1004" s="14"/>
    </row>
    <row r="1005" spans="1:14" s="13" customFormat="1" ht="281.25">
      <c r="A1005" s="12" t="s">
        <v>255</v>
      </c>
      <c r="B1005" s="18" t="s">
        <v>833</v>
      </c>
      <c r="C1005" s="25">
        <v>42036</v>
      </c>
      <c r="D1005" s="36">
        <v>5</v>
      </c>
      <c r="E1005" s="9" t="s">
        <v>37</v>
      </c>
      <c r="F1005" s="20" t="s">
        <v>66</v>
      </c>
      <c r="G1005" s="79">
        <v>23270000</v>
      </c>
      <c r="H1005" s="78">
        <f t="shared" si="15"/>
        <v>23270000</v>
      </c>
      <c r="I1005" s="19" t="s">
        <v>905</v>
      </c>
      <c r="J1005" s="19" t="s">
        <v>905</v>
      </c>
      <c r="K1005" s="37" t="s">
        <v>814</v>
      </c>
      <c r="N1005" s="14"/>
    </row>
    <row r="1006" spans="1:14" s="13" customFormat="1" ht="262.5">
      <c r="A1006" s="12" t="s">
        <v>255</v>
      </c>
      <c r="B1006" s="18" t="s">
        <v>835</v>
      </c>
      <c r="C1006" s="25">
        <v>42036</v>
      </c>
      <c r="D1006" s="36">
        <v>5</v>
      </c>
      <c r="E1006" s="9" t="s">
        <v>37</v>
      </c>
      <c r="F1006" s="20" t="s">
        <v>66</v>
      </c>
      <c r="G1006" s="79">
        <v>20595000</v>
      </c>
      <c r="H1006" s="78">
        <f t="shared" si="15"/>
        <v>20595000</v>
      </c>
      <c r="I1006" s="19" t="s">
        <v>905</v>
      </c>
      <c r="J1006" s="19" t="s">
        <v>905</v>
      </c>
      <c r="K1006" s="37" t="s">
        <v>814</v>
      </c>
      <c r="N1006" s="14"/>
    </row>
    <row r="1007" spans="1:14" s="13" customFormat="1" ht="262.5">
      <c r="A1007" s="12">
        <v>80161500</v>
      </c>
      <c r="B1007" s="18" t="s">
        <v>835</v>
      </c>
      <c r="C1007" s="25">
        <v>42036</v>
      </c>
      <c r="D1007" s="36">
        <v>5</v>
      </c>
      <c r="E1007" s="9" t="s">
        <v>37</v>
      </c>
      <c r="F1007" s="20" t="s">
        <v>66</v>
      </c>
      <c r="G1007" s="79">
        <v>20595000</v>
      </c>
      <c r="H1007" s="78">
        <f t="shared" si="15"/>
        <v>20595000</v>
      </c>
      <c r="I1007" s="19" t="s">
        <v>905</v>
      </c>
      <c r="J1007" s="19" t="s">
        <v>905</v>
      </c>
      <c r="K1007" s="37" t="s">
        <v>814</v>
      </c>
      <c r="N1007" s="14"/>
    </row>
    <row r="1008" spans="1:14" s="13" customFormat="1" ht="262.5">
      <c r="A1008" s="12" t="s">
        <v>255</v>
      </c>
      <c r="B1008" s="18" t="s">
        <v>836</v>
      </c>
      <c r="C1008" s="25">
        <v>42036</v>
      </c>
      <c r="D1008" s="36">
        <v>5</v>
      </c>
      <c r="E1008" s="9" t="s">
        <v>37</v>
      </c>
      <c r="F1008" s="20" t="s">
        <v>66</v>
      </c>
      <c r="G1008" s="79">
        <v>20595000</v>
      </c>
      <c r="H1008" s="78">
        <f t="shared" si="15"/>
        <v>20595000</v>
      </c>
      <c r="I1008" s="19" t="s">
        <v>905</v>
      </c>
      <c r="J1008" s="19" t="s">
        <v>905</v>
      </c>
      <c r="K1008" s="37" t="s">
        <v>814</v>
      </c>
      <c r="N1008" s="14"/>
    </row>
    <row r="1009" spans="1:14" s="13" customFormat="1" ht="262.5">
      <c r="A1009" s="12" t="s">
        <v>255</v>
      </c>
      <c r="B1009" s="18" t="s">
        <v>835</v>
      </c>
      <c r="C1009" s="25">
        <v>42036</v>
      </c>
      <c r="D1009" s="36">
        <v>5</v>
      </c>
      <c r="E1009" s="9" t="s">
        <v>37</v>
      </c>
      <c r="F1009" s="20" t="s">
        <v>66</v>
      </c>
      <c r="G1009" s="79">
        <v>20595000</v>
      </c>
      <c r="H1009" s="78">
        <f t="shared" si="15"/>
        <v>20595000</v>
      </c>
      <c r="I1009" s="19" t="s">
        <v>905</v>
      </c>
      <c r="J1009" s="19" t="s">
        <v>905</v>
      </c>
      <c r="K1009" s="37" t="s">
        <v>814</v>
      </c>
      <c r="N1009" s="14"/>
    </row>
    <row r="1010" spans="1:14" s="13" customFormat="1" ht="262.5">
      <c r="A1010" s="12" t="s">
        <v>255</v>
      </c>
      <c r="B1010" s="18" t="s">
        <v>835</v>
      </c>
      <c r="C1010" s="25">
        <v>42036</v>
      </c>
      <c r="D1010" s="36">
        <v>5</v>
      </c>
      <c r="E1010" s="9" t="s">
        <v>37</v>
      </c>
      <c r="F1010" s="20" t="s">
        <v>66</v>
      </c>
      <c r="G1010" s="79">
        <v>20595000</v>
      </c>
      <c r="H1010" s="78">
        <f t="shared" si="15"/>
        <v>20595000</v>
      </c>
      <c r="I1010" s="19" t="s">
        <v>905</v>
      </c>
      <c r="J1010" s="19" t="s">
        <v>905</v>
      </c>
      <c r="K1010" s="37" t="s">
        <v>814</v>
      </c>
      <c r="N1010" s="14"/>
    </row>
    <row r="1011" spans="1:14" s="13" customFormat="1" ht="262.5">
      <c r="A1011" s="12" t="s">
        <v>255</v>
      </c>
      <c r="B1011" s="18" t="s">
        <v>836</v>
      </c>
      <c r="C1011" s="25">
        <v>42036</v>
      </c>
      <c r="D1011" s="36">
        <v>5</v>
      </c>
      <c r="E1011" s="9" t="s">
        <v>37</v>
      </c>
      <c r="F1011" s="20" t="s">
        <v>66</v>
      </c>
      <c r="G1011" s="79">
        <v>20595000</v>
      </c>
      <c r="H1011" s="78">
        <f t="shared" si="15"/>
        <v>20595000</v>
      </c>
      <c r="I1011" s="19" t="s">
        <v>905</v>
      </c>
      <c r="J1011" s="19" t="s">
        <v>905</v>
      </c>
      <c r="K1011" s="37" t="s">
        <v>814</v>
      </c>
      <c r="N1011" s="14"/>
    </row>
    <row r="1012" spans="1:14" s="13" customFormat="1" ht="262.5">
      <c r="A1012" s="12" t="s">
        <v>255</v>
      </c>
      <c r="B1012" s="18" t="s">
        <v>835</v>
      </c>
      <c r="C1012" s="25">
        <v>42036</v>
      </c>
      <c r="D1012" s="36">
        <v>5</v>
      </c>
      <c r="E1012" s="9" t="s">
        <v>37</v>
      </c>
      <c r="F1012" s="20" t="s">
        <v>66</v>
      </c>
      <c r="G1012" s="79">
        <v>20595000</v>
      </c>
      <c r="H1012" s="78">
        <f t="shared" si="15"/>
        <v>20595000</v>
      </c>
      <c r="I1012" s="19" t="s">
        <v>905</v>
      </c>
      <c r="J1012" s="19" t="s">
        <v>905</v>
      </c>
      <c r="K1012" s="37" t="s">
        <v>814</v>
      </c>
      <c r="N1012" s="14"/>
    </row>
    <row r="1013" spans="1:14" s="13" customFormat="1" ht="262.5">
      <c r="A1013" s="12" t="s">
        <v>255</v>
      </c>
      <c r="B1013" s="18" t="s">
        <v>835</v>
      </c>
      <c r="C1013" s="25">
        <v>42036</v>
      </c>
      <c r="D1013" s="36">
        <v>5</v>
      </c>
      <c r="E1013" s="9" t="s">
        <v>37</v>
      </c>
      <c r="F1013" s="20" t="s">
        <v>66</v>
      </c>
      <c r="G1013" s="79">
        <v>20595000</v>
      </c>
      <c r="H1013" s="78">
        <f t="shared" si="15"/>
        <v>20595000</v>
      </c>
      <c r="I1013" s="19" t="s">
        <v>905</v>
      </c>
      <c r="J1013" s="19" t="s">
        <v>905</v>
      </c>
      <c r="K1013" s="37" t="s">
        <v>814</v>
      </c>
      <c r="N1013" s="14"/>
    </row>
    <row r="1014" spans="1:14" s="13" customFormat="1" ht="262.5">
      <c r="A1014" s="12" t="s">
        <v>255</v>
      </c>
      <c r="B1014" s="18" t="s">
        <v>835</v>
      </c>
      <c r="C1014" s="25">
        <v>42036</v>
      </c>
      <c r="D1014" s="36">
        <v>5</v>
      </c>
      <c r="E1014" s="9" t="s">
        <v>37</v>
      </c>
      <c r="F1014" s="20" t="s">
        <v>66</v>
      </c>
      <c r="G1014" s="79">
        <v>20595000</v>
      </c>
      <c r="H1014" s="78">
        <f t="shared" si="15"/>
        <v>20595000</v>
      </c>
      <c r="I1014" s="19" t="s">
        <v>905</v>
      </c>
      <c r="J1014" s="19" t="s">
        <v>905</v>
      </c>
      <c r="K1014" s="37" t="s">
        <v>814</v>
      </c>
      <c r="N1014" s="14"/>
    </row>
    <row r="1015" spans="1:14" s="13" customFormat="1" ht="262.5">
      <c r="A1015" s="12" t="s">
        <v>255</v>
      </c>
      <c r="B1015" s="18" t="s">
        <v>835</v>
      </c>
      <c r="C1015" s="25">
        <v>42036</v>
      </c>
      <c r="D1015" s="36">
        <v>5</v>
      </c>
      <c r="E1015" s="9" t="s">
        <v>37</v>
      </c>
      <c r="F1015" s="20" t="s">
        <v>66</v>
      </c>
      <c r="G1015" s="79">
        <v>20595000</v>
      </c>
      <c r="H1015" s="78">
        <f t="shared" si="15"/>
        <v>20595000</v>
      </c>
      <c r="I1015" s="19" t="s">
        <v>905</v>
      </c>
      <c r="J1015" s="19" t="s">
        <v>905</v>
      </c>
      <c r="K1015" s="37" t="s">
        <v>814</v>
      </c>
      <c r="N1015" s="14"/>
    </row>
    <row r="1016" spans="1:14" s="13" customFormat="1" ht="262.5">
      <c r="A1016" s="12" t="s">
        <v>255</v>
      </c>
      <c r="B1016" s="18" t="s">
        <v>837</v>
      </c>
      <c r="C1016" s="25">
        <v>42036</v>
      </c>
      <c r="D1016" s="36">
        <v>5</v>
      </c>
      <c r="E1016" s="9" t="s">
        <v>37</v>
      </c>
      <c r="F1016" s="20" t="s">
        <v>66</v>
      </c>
      <c r="G1016" s="79">
        <v>20595000</v>
      </c>
      <c r="H1016" s="78">
        <f t="shared" si="15"/>
        <v>20595000</v>
      </c>
      <c r="I1016" s="19" t="s">
        <v>905</v>
      </c>
      <c r="J1016" s="19" t="s">
        <v>905</v>
      </c>
      <c r="K1016" s="37" t="s">
        <v>814</v>
      </c>
      <c r="N1016" s="14"/>
    </row>
    <row r="1017" spans="1:14" s="13" customFormat="1" ht="262.5">
      <c r="A1017" s="12" t="s">
        <v>255</v>
      </c>
      <c r="B1017" s="18" t="s">
        <v>837</v>
      </c>
      <c r="C1017" s="25">
        <v>42036</v>
      </c>
      <c r="D1017" s="36">
        <v>5</v>
      </c>
      <c r="E1017" s="9" t="s">
        <v>37</v>
      </c>
      <c r="F1017" s="20" t="s">
        <v>66</v>
      </c>
      <c r="G1017" s="79">
        <v>20595000</v>
      </c>
      <c r="H1017" s="78">
        <f t="shared" si="15"/>
        <v>20595000</v>
      </c>
      <c r="I1017" s="19" t="s">
        <v>905</v>
      </c>
      <c r="J1017" s="19" t="s">
        <v>905</v>
      </c>
      <c r="K1017" s="37" t="s">
        <v>814</v>
      </c>
      <c r="N1017" s="14"/>
    </row>
    <row r="1018" spans="1:14" s="13" customFormat="1" ht="262.5">
      <c r="A1018" s="12" t="s">
        <v>255</v>
      </c>
      <c r="B1018" s="18" t="s">
        <v>837</v>
      </c>
      <c r="C1018" s="25">
        <v>42036</v>
      </c>
      <c r="D1018" s="36">
        <v>5</v>
      </c>
      <c r="E1018" s="9" t="s">
        <v>37</v>
      </c>
      <c r="F1018" s="20" t="s">
        <v>66</v>
      </c>
      <c r="G1018" s="79">
        <v>20595000</v>
      </c>
      <c r="H1018" s="78">
        <f t="shared" si="15"/>
        <v>20595000</v>
      </c>
      <c r="I1018" s="19" t="s">
        <v>905</v>
      </c>
      <c r="J1018" s="19" t="s">
        <v>905</v>
      </c>
      <c r="K1018" s="37" t="s">
        <v>814</v>
      </c>
      <c r="N1018" s="14"/>
    </row>
    <row r="1019" spans="1:14" s="13" customFormat="1" ht="262.5">
      <c r="A1019" s="12" t="s">
        <v>255</v>
      </c>
      <c r="B1019" s="18" t="s">
        <v>837</v>
      </c>
      <c r="C1019" s="25">
        <v>42036</v>
      </c>
      <c r="D1019" s="36">
        <v>5</v>
      </c>
      <c r="E1019" s="9" t="s">
        <v>37</v>
      </c>
      <c r="F1019" s="20" t="s">
        <v>66</v>
      </c>
      <c r="G1019" s="79">
        <v>20595000</v>
      </c>
      <c r="H1019" s="78">
        <f t="shared" si="15"/>
        <v>20595000</v>
      </c>
      <c r="I1019" s="19" t="s">
        <v>905</v>
      </c>
      <c r="J1019" s="19" t="s">
        <v>905</v>
      </c>
      <c r="K1019" s="37" t="s">
        <v>814</v>
      </c>
      <c r="N1019" s="14"/>
    </row>
    <row r="1020" spans="1:14" s="13" customFormat="1" ht="262.5">
      <c r="A1020" s="12" t="s">
        <v>255</v>
      </c>
      <c r="B1020" s="18" t="s">
        <v>837</v>
      </c>
      <c r="C1020" s="25">
        <v>42036</v>
      </c>
      <c r="D1020" s="36">
        <v>5</v>
      </c>
      <c r="E1020" s="9" t="s">
        <v>37</v>
      </c>
      <c r="F1020" s="20" t="s">
        <v>66</v>
      </c>
      <c r="G1020" s="79">
        <v>20595000</v>
      </c>
      <c r="H1020" s="78">
        <f t="shared" si="15"/>
        <v>20595000</v>
      </c>
      <c r="I1020" s="19" t="s">
        <v>905</v>
      </c>
      <c r="J1020" s="19" t="s">
        <v>905</v>
      </c>
      <c r="K1020" s="37" t="s">
        <v>814</v>
      </c>
      <c r="N1020" s="14"/>
    </row>
    <row r="1021" spans="1:14" s="13" customFormat="1" ht="262.5">
      <c r="A1021" s="12" t="s">
        <v>255</v>
      </c>
      <c r="B1021" s="18" t="s">
        <v>837</v>
      </c>
      <c r="C1021" s="25">
        <v>42036</v>
      </c>
      <c r="D1021" s="36">
        <v>5</v>
      </c>
      <c r="E1021" s="9" t="s">
        <v>37</v>
      </c>
      <c r="F1021" s="20" t="s">
        <v>66</v>
      </c>
      <c r="G1021" s="79">
        <v>20595000</v>
      </c>
      <c r="H1021" s="78">
        <f t="shared" si="15"/>
        <v>20595000</v>
      </c>
      <c r="I1021" s="19" t="s">
        <v>905</v>
      </c>
      <c r="J1021" s="19" t="s">
        <v>905</v>
      </c>
      <c r="K1021" s="37" t="s">
        <v>814</v>
      </c>
      <c r="N1021" s="14"/>
    </row>
    <row r="1022" spans="1:14" s="13" customFormat="1" ht="262.5">
      <c r="A1022" s="12" t="s">
        <v>255</v>
      </c>
      <c r="B1022" s="18" t="s">
        <v>837</v>
      </c>
      <c r="C1022" s="25">
        <v>42036</v>
      </c>
      <c r="D1022" s="36">
        <v>5</v>
      </c>
      <c r="E1022" s="9" t="s">
        <v>37</v>
      </c>
      <c r="F1022" s="20" t="s">
        <v>66</v>
      </c>
      <c r="G1022" s="79">
        <v>20595000</v>
      </c>
      <c r="H1022" s="78">
        <f t="shared" si="15"/>
        <v>20595000</v>
      </c>
      <c r="I1022" s="19" t="s">
        <v>905</v>
      </c>
      <c r="J1022" s="19" t="s">
        <v>905</v>
      </c>
      <c r="K1022" s="37" t="s">
        <v>814</v>
      </c>
      <c r="N1022" s="14"/>
    </row>
    <row r="1023" spans="1:14" s="13" customFormat="1" ht="262.5">
      <c r="A1023" s="12" t="s">
        <v>255</v>
      </c>
      <c r="B1023" s="18" t="s">
        <v>837</v>
      </c>
      <c r="C1023" s="25">
        <v>42036</v>
      </c>
      <c r="D1023" s="36">
        <v>5</v>
      </c>
      <c r="E1023" s="9" t="s">
        <v>37</v>
      </c>
      <c r="F1023" s="20" t="s">
        <v>66</v>
      </c>
      <c r="G1023" s="79">
        <v>20595000</v>
      </c>
      <c r="H1023" s="78">
        <f t="shared" si="15"/>
        <v>20595000</v>
      </c>
      <c r="I1023" s="19" t="s">
        <v>905</v>
      </c>
      <c r="J1023" s="19" t="s">
        <v>905</v>
      </c>
      <c r="K1023" s="37" t="s">
        <v>814</v>
      </c>
      <c r="N1023" s="14"/>
    </row>
    <row r="1024" spans="1:14" s="13" customFormat="1" ht="131.25">
      <c r="A1024" s="12" t="s">
        <v>255</v>
      </c>
      <c r="B1024" s="18" t="s">
        <v>838</v>
      </c>
      <c r="C1024" s="25">
        <v>42036</v>
      </c>
      <c r="D1024" s="36">
        <v>5</v>
      </c>
      <c r="E1024" s="9" t="s">
        <v>37</v>
      </c>
      <c r="F1024" s="20" t="s">
        <v>66</v>
      </c>
      <c r="G1024" s="79">
        <v>20595000</v>
      </c>
      <c r="H1024" s="78">
        <f t="shared" si="15"/>
        <v>20595000</v>
      </c>
      <c r="I1024" s="19" t="s">
        <v>905</v>
      </c>
      <c r="J1024" s="19" t="s">
        <v>905</v>
      </c>
      <c r="K1024" s="37" t="s">
        <v>814</v>
      </c>
      <c r="N1024" s="14"/>
    </row>
    <row r="1025" spans="1:14" s="13" customFormat="1" ht="131.25">
      <c r="A1025" s="12" t="s">
        <v>255</v>
      </c>
      <c r="B1025" s="18" t="s">
        <v>838</v>
      </c>
      <c r="C1025" s="25">
        <v>42036</v>
      </c>
      <c r="D1025" s="36">
        <v>5</v>
      </c>
      <c r="E1025" s="9" t="s">
        <v>37</v>
      </c>
      <c r="F1025" s="20" t="s">
        <v>66</v>
      </c>
      <c r="G1025" s="79">
        <v>20595000</v>
      </c>
      <c r="H1025" s="78">
        <f t="shared" si="15"/>
        <v>20595000</v>
      </c>
      <c r="I1025" s="19" t="s">
        <v>905</v>
      </c>
      <c r="J1025" s="19" t="s">
        <v>905</v>
      </c>
      <c r="K1025" s="37" t="s">
        <v>814</v>
      </c>
      <c r="N1025" s="14"/>
    </row>
    <row r="1026" spans="1:14" s="13" customFormat="1" ht="131.25">
      <c r="A1026" s="12" t="s">
        <v>255</v>
      </c>
      <c r="B1026" s="18" t="s">
        <v>839</v>
      </c>
      <c r="C1026" s="25">
        <v>42036</v>
      </c>
      <c r="D1026" s="36">
        <v>5</v>
      </c>
      <c r="E1026" s="9" t="s">
        <v>37</v>
      </c>
      <c r="F1026" s="20" t="s">
        <v>66</v>
      </c>
      <c r="G1026" s="79">
        <v>20595000</v>
      </c>
      <c r="H1026" s="78">
        <f t="shared" si="15"/>
        <v>20595000</v>
      </c>
      <c r="I1026" s="19" t="s">
        <v>905</v>
      </c>
      <c r="J1026" s="19" t="s">
        <v>905</v>
      </c>
      <c r="K1026" s="37" t="s">
        <v>814</v>
      </c>
      <c r="N1026" s="14"/>
    </row>
    <row r="1027" spans="1:14" s="13" customFormat="1" ht="281.25">
      <c r="A1027" s="12" t="s">
        <v>255</v>
      </c>
      <c r="B1027" s="18" t="s">
        <v>840</v>
      </c>
      <c r="C1027" s="25">
        <v>42036</v>
      </c>
      <c r="D1027" s="36">
        <v>5</v>
      </c>
      <c r="E1027" s="9" t="s">
        <v>37</v>
      </c>
      <c r="F1027" s="20" t="s">
        <v>66</v>
      </c>
      <c r="G1027" s="79">
        <v>20595000</v>
      </c>
      <c r="H1027" s="78">
        <f t="shared" si="15"/>
        <v>20595000</v>
      </c>
      <c r="I1027" s="19" t="s">
        <v>905</v>
      </c>
      <c r="J1027" s="19" t="s">
        <v>905</v>
      </c>
      <c r="K1027" s="37" t="s">
        <v>814</v>
      </c>
      <c r="N1027" s="14"/>
    </row>
    <row r="1028" spans="1:14" s="13" customFormat="1" ht="281.25">
      <c r="A1028" s="12" t="s">
        <v>255</v>
      </c>
      <c r="B1028" s="18" t="s">
        <v>841</v>
      </c>
      <c r="C1028" s="25">
        <v>42036</v>
      </c>
      <c r="D1028" s="36">
        <v>5</v>
      </c>
      <c r="E1028" s="9" t="s">
        <v>37</v>
      </c>
      <c r="F1028" s="20" t="s">
        <v>66</v>
      </c>
      <c r="G1028" s="79">
        <v>20595000</v>
      </c>
      <c r="H1028" s="78">
        <f t="shared" si="15"/>
        <v>20595000</v>
      </c>
      <c r="I1028" s="19" t="s">
        <v>905</v>
      </c>
      <c r="J1028" s="19" t="s">
        <v>905</v>
      </c>
      <c r="K1028" s="37" t="s">
        <v>814</v>
      </c>
      <c r="N1028" s="14"/>
    </row>
    <row r="1029" spans="1:14" s="13" customFormat="1" ht="281.25">
      <c r="A1029" s="12" t="s">
        <v>255</v>
      </c>
      <c r="B1029" s="18" t="s">
        <v>840</v>
      </c>
      <c r="C1029" s="25">
        <v>42036</v>
      </c>
      <c r="D1029" s="36">
        <v>5</v>
      </c>
      <c r="E1029" s="9" t="s">
        <v>37</v>
      </c>
      <c r="F1029" s="20" t="s">
        <v>66</v>
      </c>
      <c r="G1029" s="79">
        <v>20595000</v>
      </c>
      <c r="H1029" s="78">
        <f t="shared" si="15"/>
        <v>20595000</v>
      </c>
      <c r="I1029" s="19" t="s">
        <v>905</v>
      </c>
      <c r="J1029" s="19" t="s">
        <v>905</v>
      </c>
      <c r="K1029" s="37" t="s">
        <v>814</v>
      </c>
      <c r="N1029" s="14"/>
    </row>
    <row r="1030" spans="1:14" s="13" customFormat="1" ht="281.25">
      <c r="A1030" s="12" t="s">
        <v>255</v>
      </c>
      <c r="B1030" s="18" t="s">
        <v>840</v>
      </c>
      <c r="C1030" s="25">
        <v>42036</v>
      </c>
      <c r="D1030" s="36">
        <v>5</v>
      </c>
      <c r="E1030" s="9" t="s">
        <v>37</v>
      </c>
      <c r="F1030" s="20" t="s">
        <v>66</v>
      </c>
      <c r="G1030" s="79">
        <v>20595000</v>
      </c>
      <c r="H1030" s="78">
        <f t="shared" si="15"/>
        <v>20595000</v>
      </c>
      <c r="I1030" s="19" t="s">
        <v>905</v>
      </c>
      <c r="J1030" s="19" t="s">
        <v>905</v>
      </c>
      <c r="K1030" s="37" t="s">
        <v>814</v>
      </c>
      <c r="N1030" s="14"/>
    </row>
    <row r="1031" spans="1:14" s="13" customFormat="1" ht="281.25">
      <c r="A1031" s="12" t="s">
        <v>255</v>
      </c>
      <c r="B1031" s="18" t="s">
        <v>840</v>
      </c>
      <c r="C1031" s="25">
        <v>42036</v>
      </c>
      <c r="D1031" s="36">
        <v>5</v>
      </c>
      <c r="E1031" s="9" t="s">
        <v>37</v>
      </c>
      <c r="F1031" s="20" t="s">
        <v>66</v>
      </c>
      <c r="G1031" s="79">
        <v>20595000</v>
      </c>
      <c r="H1031" s="78">
        <f t="shared" si="15"/>
        <v>20595000</v>
      </c>
      <c r="I1031" s="19" t="s">
        <v>905</v>
      </c>
      <c r="J1031" s="19" t="s">
        <v>905</v>
      </c>
      <c r="K1031" s="37" t="s">
        <v>814</v>
      </c>
      <c r="N1031" s="14"/>
    </row>
    <row r="1032" spans="1:14" s="13" customFormat="1" ht="281.25">
      <c r="A1032" s="12" t="s">
        <v>255</v>
      </c>
      <c r="B1032" s="18" t="s">
        <v>840</v>
      </c>
      <c r="C1032" s="25">
        <v>42036</v>
      </c>
      <c r="D1032" s="36">
        <v>5</v>
      </c>
      <c r="E1032" s="9" t="s">
        <v>37</v>
      </c>
      <c r="F1032" s="20" t="s">
        <v>66</v>
      </c>
      <c r="G1032" s="79">
        <v>20595000</v>
      </c>
      <c r="H1032" s="78">
        <f t="shared" si="15"/>
        <v>20595000</v>
      </c>
      <c r="I1032" s="19" t="s">
        <v>905</v>
      </c>
      <c r="J1032" s="19" t="s">
        <v>905</v>
      </c>
      <c r="K1032" s="37" t="s">
        <v>814</v>
      </c>
      <c r="N1032" s="14"/>
    </row>
    <row r="1033" spans="1:14" s="13" customFormat="1" ht="281.25">
      <c r="A1033" s="12" t="s">
        <v>255</v>
      </c>
      <c r="B1033" s="18" t="s">
        <v>840</v>
      </c>
      <c r="C1033" s="25">
        <v>42036</v>
      </c>
      <c r="D1033" s="36">
        <v>5</v>
      </c>
      <c r="E1033" s="9" t="s">
        <v>37</v>
      </c>
      <c r="F1033" s="20" t="s">
        <v>66</v>
      </c>
      <c r="G1033" s="79">
        <v>20595000</v>
      </c>
      <c r="H1033" s="78">
        <f t="shared" si="15"/>
        <v>20595000</v>
      </c>
      <c r="I1033" s="19" t="s">
        <v>905</v>
      </c>
      <c r="J1033" s="19" t="s">
        <v>905</v>
      </c>
      <c r="K1033" s="37" t="s">
        <v>814</v>
      </c>
      <c r="N1033" s="14"/>
    </row>
    <row r="1034" spans="1:14" s="13" customFormat="1" ht="281.25">
      <c r="A1034" s="12" t="s">
        <v>255</v>
      </c>
      <c r="B1034" s="18" t="s">
        <v>840</v>
      </c>
      <c r="C1034" s="25">
        <v>42036</v>
      </c>
      <c r="D1034" s="36">
        <v>5</v>
      </c>
      <c r="E1034" s="9" t="s">
        <v>37</v>
      </c>
      <c r="F1034" s="20" t="s">
        <v>66</v>
      </c>
      <c r="G1034" s="79">
        <v>20595000</v>
      </c>
      <c r="H1034" s="78">
        <f t="shared" si="15"/>
        <v>20595000</v>
      </c>
      <c r="I1034" s="19" t="s">
        <v>905</v>
      </c>
      <c r="J1034" s="19" t="s">
        <v>905</v>
      </c>
      <c r="K1034" s="37" t="s">
        <v>814</v>
      </c>
      <c r="N1034" s="14"/>
    </row>
    <row r="1035" spans="1:14" s="13" customFormat="1" ht="281.25">
      <c r="A1035" s="12" t="s">
        <v>255</v>
      </c>
      <c r="B1035" s="18" t="s">
        <v>840</v>
      </c>
      <c r="C1035" s="25">
        <v>42036</v>
      </c>
      <c r="D1035" s="36">
        <v>5</v>
      </c>
      <c r="E1035" s="9" t="s">
        <v>37</v>
      </c>
      <c r="F1035" s="20" t="s">
        <v>66</v>
      </c>
      <c r="G1035" s="79">
        <v>20595000</v>
      </c>
      <c r="H1035" s="78">
        <f t="shared" si="15"/>
        <v>20595000</v>
      </c>
      <c r="I1035" s="19" t="s">
        <v>905</v>
      </c>
      <c r="J1035" s="19" t="s">
        <v>905</v>
      </c>
      <c r="K1035" s="37" t="s">
        <v>814</v>
      </c>
      <c r="N1035" s="14"/>
    </row>
    <row r="1036" spans="1:14" s="13" customFormat="1" ht="281.25">
      <c r="A1036" s="12" t="s">
        <v>255</v>
      </c>
      <c r="B1036" s="18" t="s">
        <v>840</v>
      </c>
      <c r="C1036" s="25">
        <v>42036</v>
      </c>
      <c r="D1036" s="36">
        <v>5</v>
      </c>
      <c r="E1036" s="9" t="s">
        <v>37</v>
      </c>
      <c r="F1036" s="20" t="s">
        <v>66</v>
      </c>
      <c r="G1036" s="79">
        <v>20595000</v>
      </c>
      <c r="H1036" s="78">
        <f t="shared" si="15"/>
        <v>20595000</v>
      </c>
      <c r="I1036" s="19" t="s">
        <v>905</v>
      </c>
      <c r="J1036" s="19" t="s">
        <v>905</v>
      </c>
      <c r="K1036" s="37" t="s">
        <v>814</v>
      </c>
      <c r="N1036" s="14"/>
    </row>
    <row r="1037" spans="1:14" s="13" customFormat="1" ht="281.25">
      <c r="A1037" s="12" t="s">
        <v>255</v>
      </c>
      <c r="B1037" s="18" t="s">
        <v>840</v>
      </c>
      <c r="C1037" s="25">
        <v>42036</v>
      </c>
      <c r="D1037" s="36">
        <v>5</v>
      </c>
      <c r="E1037" s="9" t="s">
        <v>37</v>
      </c>
      <c r="F1037" s="20" t="s">
        <v>66</v>
      </c>
      <c r="G1037" s="79">
        <v>20595000</v>
      </c>
      <c r="H1037" s="78">
        <f t="shared" si="15"/>
        <v>20595000</v>
      </c>
      <c r="I1037" s="19" t="s">
        <v>905</v>
      </c>
      <c r="J1037" s="19" t="s">
        <v>905</v>
      </c>
      <c r="K1037" s="37" t="s">
        <v>814</v>
      </c>
      <c r="N1037" s="14"/>
    </row>
    <row r="1038" spans="1:14" s="13" customFormat="1" ht="281.25">
      <c r="A1038" s="12" t="s">
        <v>255</v>
      </c>
      <c r="B1038" s="18" t="s">
        <v>840</v>
      </c>
      <c r="C1038" s="25">
        <v>42036</v>
      </c>
      <c r="D1038" s="36">
        <v>5</v>
      </c>
      <c r="E1038" s="9" t="s">
        <v>37</v>
      </c>
      <c r="F1038" s="20" t="s">
        <v>66</v>
      </c>
      <c r="G1038" s="79">
        <v>20595000</v>
      </c>
      <c r="H1038" s="78">
        <f t="shared" si="15"/>
        <v>20595000</v>
      </c>
      <c r="I1038" s="19" t="s">
        <v>905</v>
      </c>
      <c r="J1038" s="19" t="s">
        <v>905</v>
      </c>
      <c r="K1038" s="37" t="s">
        <v>814</v>
      </c>
      <c r="N1038" s="14"/>
    </row>
    <row r="1039" spans="1:14" s="13" customFormat="1" ht="281.25">
      <c r="A1039" s="12" t="s">
        <v>255</v>
      </c>
      <c r="B1039" s="18" t="s">
        <v>840</v>
      </c>
      <c r="C1039" s="25">
        <v>42036</v>
      </c>
      <c r="D1039" s="36">
        <v>5</v>
      </c>
      <c r="E1039" s="9" t="s">
        <v>37</v>
      </c>
      <c r="F1039" s="20" t="s">
        <v>66</v>
      </c>
      <c r="G1039" s="79">
        <v>20595000</v>
      </c>
      <c r="H1039" s="78">
        <f t="shared" si="15"/>
        <v>20595000</v>
      </c>
      <c r="I1039" s="19" t="s">
        <v>905</v>
      </c>
      <c r="J1039" s="19" t="s">
        <v>905</v>
      </c>
      <c r="K1039" s="37" t="s">
        <v>814</v>
      </c>
      <c r="N1039" s="14"/>
    </row>
    <row r="1040" spans="1:14" s="13" customFormat="1" ht="281.25">
      <c r="A1040" s="12" t="s">
        <v>255</v>
      </c>
      <c r="B1040" s="18" t="s">
        <v>840</v>
      </c>
      <c r="C1040" s="25">
        <v>42036</v>
      </c>
      <c r="D1040" s="36">
        <v>5</v>
      </c>
      <c r="E1040" s="9" t="s">
        <v>37</v>
      </c>
      <c r="F1040" s="20" t="s">
        <v>66</v>
      </c>
      <c r="G1040" s="79">
        <v>20595000</v>
      </c>
      <c r="H1040" s="78">
        <f t="shared" si="15"/>
        <v>20595000</v>
      </c>
      <c r="I1040" s="19" t="s">
        <v>905</v>
      </c>
      <c r="J1040" s="19" t="s">
        <v>905</v>
      </c>
      <c r="K1040" s="37" t="s">
        <v>814</v>
      </c>
      <c r="N1040" s="14"/>
    </row>
    <row r="1041" spans="1:14" s="13" customFormat="1" ht="281.25">
      <c r="A1041" s="12" t="s">
        <v>255</v>
      </c>
      <c r="B1041" s="18" t="s">
        <v>840</v>
      </c>
      <c r="C1041" s="25">
        <v>42036</v>
      </c>
      <c r="D1041" s="36">
        <v>5</v>
      </c>
      <c r="E1041" s="9" t="s">
        <v>37</v>
      </c>
      <c r="F1041" s="20" t="s">
        <v>66</v>
      </c>
      <c r="G1041" s="79">
        <v>20595000</v>
      </c>
      <c r="H1041" s="78">
        <f t="shared" si="15"/>
        <v>20595000</v>
      </c>
      <c r="I1041" s="19" t="s">
        <v>905</v>
      </c>
      <c r="J1041" s="19" t="s">
        <v>905</v>
      </c>
      <c r="K1041" s="37" t="s">
        <v>814</v>
      </c>
      <c r="N1041" s="14"/>
    </row>
    <row r="1042" spans="1:14" s="13" customFormat="1" ht="281.25">
      <c r="A1042" s="12" t="s">
        <v>255</v>
      </c>
      <c r="B1042" s="18" t="s">
        <v>840</v>
      </c>
      <c r="C1042" s="25">
        <v>42036</v>
      </c>
      <c r="D1042" s="36">
        <v>5</v>
      </c>
      <c r="E1042" s="9" t="s">
        <v>37</v>
      </c>
      <c r="F1042" s="20" t="s">
        <v>66</v>
      </c>
      <c r="G1042" s="79">
        <v>20595000</v>
      </c>
      <c r="H1042" s="78">
        <f t="shared" si="15"/>
        <v>20595000</v>
      </c>
      <c r="I1042" s="19" t="s">
        <v>905</v>
      </c>
      <c r="J1042" s="19" t="s">
        <v>905</v>
      </c>
      <c r="K1042" s="37" t="s">
        <v>814</v>
      </c>
      <c r="N1042" s="14"/>
    </row>
    <row r="1043" spans="1:14" s="13" customFormat="1" ht="281.25">
      <c r="A1043" s="12" t="s">
        <v>255</v>
      </c>
      <c r="B1043" s="18" t="s">
        <v>840</v>
      </c>
      <c r="C1043" s="25">
        <v>42036</v>
      </c>
      <c r="D1043" s="36">
        <v>5</v>
      </c>
      <c r="E1043" s="9" t="s">
        <v>37</v>
      </c>
      <c r="F1043" s="20" t="s">
        <v>66</v>
      </c>
      <c r="G1043" s="79">
        <v>20595000</v>
      </c>
      <c r="H1043" s="78">
        <f t="shared" si="15"/>
        <v>20595000</v>
      </c>
      <c r="I1043" s="19" t="s">
        <v>905</v>
      </c>
      <c r="J1043" s="19" t="s">
        <v>905</v>
      </c>
      <c r="K1043" s="37" t="s">
        <v>814</v>
      </c>
      <c r="N1043" s="14"/>
    </row>
    <row r="1044" spans="1:14" s="13" customFormat="1" ht="281.25">
      <c r="A1044" s="12" t="s">
        <v>255</v>
      </c>
      <c r="B1044" s="18" t="s">
        <v>840</v>
      </c>
      <c r="C1044" s="25">
        <v>42036</v>
      </c>
      <c r="D1044" s="36">
        <v>5</v>
      </c>
      <c r="E1044" s="9" t="s">
        <v>37</v>
      </c>
      <c r="F1044" s="20" t="s">
        <v>66</v>
      </c>
      <c r="G1044" s="79">
        <v>20595000</v>
      </c>
      <c r="H1044" s="78">
        <f t="shared" si="15"/>
        <v>20595000</v>
      </c>
      <c r="I1044" s="19" t="s">
        <v>905</v>
      </c>
      <c r="J1044" s="19" t="s">
        <v>905</v>
      </c>
      <c r="K1044" s="37" t="s">
        <v>814</v>
      </c>
      <c r="N1044" s="14"/>
    </row>
    <row r="1045" spans="1:14" s="13" customFormat="1" ht="281.25">
      <c r="A1045" s="12" t="s">
        <v>255</v>
      </c>
      <c r="B1045" s="18" t="s">
        <v>840</v>
      </c>
      <c r="C1045" s="25">
        <v>42036</v>
      </c>
      <c r="D1045" s="36">
        <v>5</v>
      </c>
      <c r="E1045" s="9" t="s">
        <v>37</v>
      </c>
      <c r="F1045" s="20" t="s">
        <v>66</v>
      </c>
      <c r="G1045" s="79">
        <v>20595000</v>
      </c>
      <c r="H1045" s="78">
        <f t="shared" si="15"/>
        <v>20595000</v>
      </c>
      <c r="I1045" s="19" t="s">
        <v>905</v>
      </c>
      <c r="J1045" s="19" t="s">
        <v>905</v>
      </c>
      <c r="K1045" s="37" t="s">
        <v>814</v>
      </c>
      <c r="N1045" s="14"/>
    </row>
    <row r="1046" spans="1:14" s="13" customFormat="1" ht="281.25">
      <c r="A1046" s="12" t="s">
        <v>255</v>
      </c>
      <c r="B1046" s="18" t="s">
        <v>840</v>
      </c>
      <c r="C1046" s="25">
        <v>42036</v>
      </c>
      <c r="D1046" s="36">
        <v>5</v>
      </c>
      <c r="E1046" s="9" t="s">
        <v>37</v>
      </c>
      <c r="F1046" s="20" t="s">
        <v>66</v>
      </c>
      <c r="G1046" s="79">
        <v>20595000</v>
      </c>
      <c r="H1046" s="78">
        <f t="shared" si="15"/>
        <v>20595000</v>
      </c>
      <c r="I1046" s="19" t="s">
        <v>905</v>
      </c>
      <c r="J1046" s="19" t="s">
        <v>905</v>
      </c>
      <c r="K1046" s="37" t="s">
        <v>814</v>
      </c>
      <c r="N1046" s="14"/>
    </row>
    <row r="1047" spans="1:14" s="13" customFormat="1" ht="281.25">
      <c r="A1047" s="12" t="s">
        <v>255</v>
      </c>
      <c r="B1047" s="18" t="s">
        <v>840</v>
      </c>
      <c r="C1047" s="25">
        <v>42036</v>
      </c>
      <c r="D1047" s="36">
        <v>5</v>
      </c>
      <c r="E1047" s="9" t="s">
        <v>37</v>
      </c>
      <c r="F1047" s="20" t="s">
        <v>66</v>
      </c>
      <c r="G1047" s="79">
        <v>20595000</v>
      </c>
      <c r="H1047" s="78">
        <f t="shared" si="15"/>
        <v>20595000</v>
      </c>
      <c r="I1047" s="19" t="s">
        <v>905</v>
      </c>
      <c r="J1047" s="19" t="s">
        <v>905</v>
      </c>
      <c r="K1047" s="37" t="s">
        <v>814</v>
      </c>
      <c r="N1047" s="14"/>
    </row>
    <row r="1048" spans="1:14" s="13" customFormat="1" ht="281.25">
      <c r="A1048" s="12" t="s">
        <v>255</v>
      </c>
      <c r="B1048" s="18" t="s">
        <v>840</v>
      </c>
      <c r="C1048" s="25">
        <v>42036</v>
      </c>
      <c r="D1048" s="36">
        <v>5</v>
      </c>
      <c r="E1048" s="9" t="s">
        <v>37</v>
      </c>
      <c r="F1048" s="20" t="s">
        <v>66</v>
      </c>
      <c r="G1048" s="79">
        <v>20595000</v>
      </c>
      <c r="H1048" s="78">
        <f t="shared" si="15"/>
        <v>20595000</v>
      </c>
      <c r="I1048" s="19" t="s">
        <v>905</v>
      </c>
      <c r="J1048" s="19" t="s">
        <v>905</v>
      </c>
      <c r="K1048" s="37" t="s">
        <v>814</v>
      </c>
      <c r="N1048" s="14"/>
    </row>
    <row r="1049" spans="1:14" s="13" customFormat="1" ht="112.5">
      <c r="A1049" s="12" t="s">
        <v>255</v>
      </c>
      <c r="B1049" s="18" t="s">
        <v>842</v>
      </c>
      <c r="C1049" s="25">
        <v>42036</v>
      </c>
      <c r="D1049" s="36">
        <v>5</v>
      </c>
      <c r="E1049" s="9" t="s">
        <v>37</v>
      </c>
      <c r="F1049" s="20" t="s">
        <v>66</v>
      </c>
      <c r="G1049" s="79">
        <v>17985000</v>
      </c>
      <c r="H1049" s="78">
        <f t="shared" si="15"/>
        <v>17985000</v>
      </c>
      <c r="I1049" s="19" t="s">
        <v>905</v>
      </c>
      <c r="J1049" s="19" t="s">
        <v>905</v>
      </c>
      <c r="K1049" s="37" t="s">
        <v>814</v>
      </c>
      <c r="N1049" s="14"/>
    </row>
    <row r="1050" spans="1:14" s="13" customFormat="1" ht="168.75">
      <c r="A1050" s="12" t="s">
        <v>255</v>
      </c>
      <c r="B1050" s="18" t="s">
        <v>843</v>
      </c>
      <c r="C1050" s="25">
        <v>42036</v>
      </c>
      <c r="D1050" s="36">
        <v>5</v>
      </c>
      <c r="E1050" s="9" t="s">
        <v>37</v>
      </c>
      <c r="F1050" s="20" t="s">
        <v>66</v>
      </c>
      <c r="G1050" s="79">
        <v>20595000</v>
      </c>
      <c r="H1050" s="78">
        <f t="shared" si="15"/>
        <v>20595000</v>
      </c>
      <c r="I1050" s="19" t="s">
        <v>905</v>
      </c>
      <c r="J1050" s="19" t="s">
        <v>905</v>
      </c>
      <c r="K1050" s="37" t="s">
        <v>814</v>
      </c>
      <c r="N1050" s="14"/>
    </row>
    <row r="1051" spans="1:14" s="13" customFormat="1" ht="187.5">
      <c r="A1051" s="12" t="s">
        <v>255</v>
      </c>
      <c r="B1051" s="18" t="s">
        <v>844</v>
      </c>
      <c r="C1051" s="25">
        <v>42036</v>
      </c>
      <c r="D1051" s="36">
        <v>5</v>
      </c>
      <c r="E1051" s="9" t="s">
        <v>37</v>
      </c>
      <c r="F1051" s="20" t="s">
        <v>66</v>
      </c>
      <c r="G1051" s="79">
        <v>13065000</v>
      </c>
      <c r="H1051" s="78">
        <f t="shared" si="15"/>
        <v>13065000</v>
      </c>
      <c r="I1051" s="19" t="s">
        <v>905</v>
      </c>
      <c r="J1051" s="19" t="s">
        <v>905</v>
      </c>
      <c r="K1051" s="37" t="s">
        <v>814</v>
      </c>
      <c r="N1051" s="14"/>
    </row>
    <row r="1052" spans="1:14" s="13" customFormat="1" ht="150">
      <c r="A1052" s="12" t="s">
        <v>255</v>
      </c>
      <c r="B1052" s="18" t="s">
        <v>845</v>
      </c>
      <c r="C1052" s="25">
        <v>42036</v>
      </c>
      <c r="D1052" s="36">
        <v>5</v>
      </c>
      <c r="E1052" s="9" t="s">
        <v>37</v>
      </c>
      <c r="F1052" s="20" t="s">
        <v>66</v>
      </c>
      <c r="G1052" s="79">
        <v>13065000</v>
      </c>
      <c r="H1052" s="78">
        <f t="shared" si="15"/>
        <v>13065000</v>
      </c>
      <c r="I1052" s="19" t="s">
        <v>905</v>
      </c>
      <c r="J1052" s="19" t="s">
        <v>905</v>
      </c>
      <c r="K1052" s="37" t="s">
        <v>814</v>
      </c>
      <c r="N1052" s="14"/>
    </row>
    <row r="1053" spans="1:14" s="13" customFormat="1" ht="150">
      <c r="A1053" s="12" t="s">
        <v>255</v>
      </c>
      <c r="B1053" s="18" t="s">
        <v>846</v>
      </c>
      <c r="C1053" s="25">
        <v>42036</v>
      </c>
      <c r="D1053" s="36">
        <v>5</v>
      </c>
      <c r="E1053" s="9" t="s">
        <v>37</v>
      </c>
      <c r="F1053" s="20" t="s">
        <v>66</v>
      </c>
      <c r="G1053" s="79">
        <v>11225000</v>
      </c>
      <c r="H1053" s="78">
        <f t="shared" si="15"/>
        <v>11225000</v>
      </c>
      <c r="I1053" s="19" t="s">
        <v>905</v>
      </c>
      <c r="J1053" s="19" t="s">
        <v>905</v>
      </c>
      <c r="K1053" s="37" t="s">
        <v>814</v>
      </c>
      <c r="N1053" s="14"/>
    </row>
    <row r="1054" spans="1:14" s="13" customFormat="1" ht="281.25">
      <c r="A1054" s="12" t="s">
        <v>255</v>
      </c>
      <c r="B1054" s="18" t="s">
        <v>847</v>
      </c>
      <c r="C1054" s="25">
        <v>42036</v>
      </c>
      <c r="D1054" s="36">
        <v>5</v>
      </c>
      <c r="E1054" s="9" t="s">
        <v>37</v>
      </c>
      <c r="F1054" s="20" t="s">
        <v>66</v>
      </c>
      <c r="G1054" s="79">
        <v>20595000</v>
      </c>
      <c r="H1054" s="78">
        <f t="shared" si="15"/>
        <v>20595000</v>
      </c>
      <c r="I1054" s="19" t="s">
        <v>905</v>
      </c>
      <c r="J1054" s="19" t="s">
        <v>905</v>
      </c>
      <c r="K1054" s="37" t="s">
        <v>814</v>
      </c>
      <c r="N1054" s="14"/>
    </row>
    <row r="1055" spans="1:14" s="13" customFormat="1" ht="281.25">
      <c r="A1055" s="12" t="s">
        <v>255</v>
      </c>
      <c r="B1055" s="18" t="s">
        <v>848</v>
      </c>
      <c r="C1055" s="25">
        <v>42036</v>
      </c>
      <c r="D1055" s="36">
        <v>5</v>
      </c>
      <c r="E1055" s="9" t="s">
        <v>37</v>
      </c>
      <c r="F1055" s="20" t="s">
        <v>66</v>
      </c>
      <c r="G1055" s="79">
        <v>20595000</v>
      </c>
      <c r="H1055" s="78">
        <f t="shared" si="15"/>
        <v>20595000</v>
      </c>
      <c r="I1055" s="19" t="s">
        <v>905</v>
      </c>
      <c r="J1055" s="19" t="s">
        <v>905</v>
      </c>
      <c r="K1055" s="37" t="s">
        <v>814</v>
      </c>
      <c r="N1055" s="14"/>
    </row>
    <row r="1056" spans="1:14" s="13" customFormat="1" ht="281.25">
      <c r="A1056" s="12" t="s">
        <v>255</v>
      </c>
      <c r="B1056" s="18" t="s">
        <v>848</v>
      </c>
      <c r="C1056" s="25">
        <v>42036</v>
      </c>
      <c r="D1056" s="36">
        <v>5</v>
      </c>
      <c r="E1056" s="9" t="s">
        <v>37</v>
      </c>
      <c r="F1056" s="20" t="s">
        <v>66</v>
      </c>
      <c r="G1056" s="79">
        <v>20595000</v>
      </c>
      <c r="H1056" s="78">
        <f t="shared" si="15"/>
        <v>20595000</v>
      </c>
      <c r="I1056" s="19" t="s">
        <v>905</v>
      </c>
      <c r="J1056" s="19" t="s">
        <v>905</v>
      </c>
      <c r="K1056" s="37" t="s">
        <v>814</v>
      </c>
      <c r="N1056" s="14"/>
    </row>
    <row r="1057" spans="1:14" s="13" customFormat="1" ht="281.25">
      <c r="A1057" s="12" t="s">
        <v>255</v>
      </c>
      <c r="B1057" s="18" t="s">
        <v>848</v>
      </c>
      <c r="C1057" s="25">
        <v>42036</v>
      </c>
      <c r="D1057" s="36">
        <v>5</v>
      </c>
      <c r="E1057" s="9" t="s">
        <v>37</v>
      </c>
      <c r="F1057" s="20" t="s">
        <v>66</v>
      </c>
      <c r="G1057" s="79">
        <v>20595000</v>
      </c>
      <c r="H1057" s="78">
        <f t="shared" si="15"/>
        <v>20595000</v>
      </c>
      <c r="I1057" s="19" t="s">
        <v>905</v>
      </c>
      <c r="J1057" s="19" t="s">
        <v>905</v>
      </c>
      <c r="K1057" s="37" t="s">
        <v>814</v>
      </c>
      <c r="N1057" s="14"/>
    </row>
    <row r="1058" spans="1:14" s="13" customFormat="1" ht="281.25">
      <c r="A1058" s="12" t="s">
        <v>255</v>
      </c>
      <c r="B1058" s="18" t="s">
        <v>848</v>
      </c>
      <c r="C1058" s="25">
        <v>42036</v>
      </c>
      <c r="D1058" s="36">
        <v>5</v>
      </c>
      <c r="E1058" s="9" t="s">
        <v>37</v>
      </c>
      <c r="F1058" s="20" t="s">
        <v>66</v>
      </c>
      <c r="G1058" s="79">
        <v>20595000</v>
      </c>
      <c r="H1058" s="78">
        <f t="shared" si="15"/>
        <v>20595000</v>
      </c>
      <c r="I1058" s="19" t="s">
        <v>905</v>
      </c>
      <c r="J1058" s="19" t="s">
        <v>905</v>
      </c>
      <c r="K1058" s="37" t="s">
        <v>814</v>
      </c>
      <c r="N1058" s="14"/>
    </row>
    <row r="1059" spans="1:14" s="13" customFormat="1" ht="281.25">
      <c r="A1059" s="12" t="s">
        <v>255</v>
      </c>
      <c r="B1059" s="18" t="s">
        <v>848</v>
      </c>
      <c r="C1059" s="25">
        <v>42036</v>
      </c>
      <c r="D1059" s="36">
        <v>5</v>
      </c>
      <c r="E1059" s="9" t="s">
        <v>37</v>
      </c>
      <c r="F1059" s="20" t="s">
        <v>66</v>
      </c>
      <c r="G1059" s="79">
        <v>20595000</v>
      </c>
      <c r="H1059" s="78">
        <f t="shared" si="15"/>
        <v>20595000</v>
      </c>
      <c r="I1059" s="19" t="s">
        <v>905</v>
      </c>
      <c r="J1059" s="19" t="s">
        <v>905</v>
      </c>
      <c r="K1059" s="37" t="s">
        <v>814</v>
      </c>
      <c r="N1059" s="14"/>
    </row>
    <row r="1060" spans="1:14" s="13" customFormat="1" ht="281.25">
      <c r="A1060" s="12" t="s">
        <v>255</v>
      </c>
      <c r="B1060" s="18" t="s">
        <v>848</v>
      </c>
      <c r="C1060" s="25">
        <v>42036</v>
      </c>
      <c r="D1060" s="36">
        <v>5</v>
      </c>
      <c r="E1060" s="9" t="s">
        <v>37</v>
      </c>
      <c r="F1060" s="20" t="s">
        <v>66</v>
      </c>
      <c r="G1060" s="79">
        <v>20595000</v>
      </c>
      <c r="H1060" s="78">
        <f t="shared" si="15"/>
        <v>20595000</v>
      </c>
      <c r="I1060" s="19" t="s">
        <v>905</v>
      </c>
      <c r="J1060" s="19" t="s">
        <v>905</v>
      </c>
      <c r="K1060" s="37" t="s">
        <v>814</v>
      </c>
      <c r="N1060" s="14"/>
    </row>
    <row r="1061" spans="1:14" s="13" customFormat="1" ht="281.25">
      <c r="A1061" s="12" t="s">
        <v>255</v>
      </c>
      <c r="B1061" s="18" t="s">
        <v>848</v>
      </c>
      <c r="C1061" s="25">
        <v>42036</v>
      </c>
      <c r="D1061" s="36">
        <v>5</v>
      </c>
      <c r="E1061" s="9" t="s">
        <v>37</v>
      </c>
      <c r="F1061" s="20" t="s">
        <v>66</v>
      </c>
      <c r="G1061" s="79">
        <v>20595000</v>
      </c>
      <c r="H1061" s="78">
        <f aca="true" t="shared" si="16" ref="H1061:H1124">+G1061</f>
        <v>20595000</v>
      </c>
      <c r="I1061" s="19" t="s">
        <v>905</v>
      </c>
      <c r="J1061" s="19" t="s">
        <v>905</v>
      </c>
      <c r="K1061" s="37" t="s">
        <v>814</v>
      </c>
      <c r="N1061" s="14"/>
    </row>
    <row r="1062" spans="1:14" s="13" customFormat="1" ht="281.25">
      <c r="A1062" s="12" t="s">
        <v>255</v>
      </c>
      <c r="B1062" s="18" t="s">
        <v>848</v>
      </c>
      <c r="C1062" s="25">
        <v>42036</v>
      </c>
      <c r="D1062" s="36">
        <v>5</v>
      </c>
      <c r="E1062" s="9" t="s">
        <v>37</v>
      </c>
      <c r="F1062" s="20" t="s">
        <v>66</v>
      </c>
      <c r="G1062" s="79">
        <v>20595000</v>
      </c>
      <c r="H1062" s="78">
        <f t="shared" si="16"/>
        <v>20595000</v>
      </c>
      <c r="I1062" s="19" t="s">
        <v>905</v>
      </c>
      <c r="J1062" s="19" t="s">
        <v>905</v>
      </c>
      <c r="K1062" s="37" t="s">
        <v>814</v>
      </c>
      <c r="N1062" s="14"/>
    </row>
    <row r="1063" spans="1:14" s="13" customFormat="1" ht="281.25">
      <c r="A1063" s="12" t="s">
        <v>255</v>
      </c>
      <c r="B1063" s="18" t="s">
        <v>849</v>
      </c>
      <c r="C1063" s="25">
        <v>42036</v>
      </c>
      <c r="D1063" s="36">
        <v>5</v>
      </c>
      <c r="E1063" s="9" t="s">
        <v>37</v>
      </c>
      <c r="F1063" s="20" t="s">
        <v>66</v>
      </c>
      <c r="G1063" s="79">
        <v>20595000</v>
      </c>
      <c r="H1063" s="78">
        <f t="shared" si="16"/>
        <v>20595000</v>
      </c>
      <c r="I1063" s="19" t="s">
        <v>905</v>
      </c>
      <c r="J1063" s="19" t="s">
        <v>905</v>
      </c>
      <c r="K1063" s="37" t="s">
        <v>814</v>
      </c>
      <c r="N1063" s="14"/>
    </row>
    <row r="1064" spans="1:14" s="13" customFormat="1" ht="281.25">
      <c r="A1064" s="12" t="s">
        <v>255</v>
      </c>
      <c r="B1064" s="18" t="s">
        <v>850</v>
      </c>
      <c r="C1064" s="25">
        <v>42036</v>
      </c>
      <c r="D1064" s="36">
        <v>5</v>
      </c>
      <c r="E1064" s="9" t="s">
        <v>37</v>
      </c>
      <c r="F1064" s="20" t="s">
        <v>66</v>
      </c>
      <c r="G1064" s="79">
        <v>20595000</v>
      </c>
      <c r="H1064" s="78">
        <f t="shared" si="16"/>
        <v>20595000</v>
      </c>
      <c r="I1064" s="19" t="s">
        <v>905</v>
      </c>
      <c r="J1064" s="19" t="s">
        <v>905</v>
      </c>
      <c r="K1064" s="37" t="s">
        <v>814</v>
      </c>
      <c r="N1064" s="14"/>
    </row>
    <row r="1065" spans="1:14" s="13" customFormat="1" ht="281.25">
      <c r="A1065" s="12" t="s">
        <v>255</v>
      </c>
      <c r="B1065" s="18" t="s">
        <v>849</v>
      </c>
      <c r="C1065" s="25">
        <v>42036</v>
      </c>
      <c r="D1065" s="36">
        <v>5</v>
      </c>
      <c r="E1065" s="9" t="s">
        <v>37</v>
      </c>
      <c r="F1065" s="20" t="s">
        <v>66</v>
      </c>
      <c r="G1065" s="79">
        <v>20595000</v>
      </c>
      <c r="H1065" s="78">
        <f t="shared" si="16"/>
        <v>20595000</v>
      </c>
      <c r="I1065" s="19" t="s">
        <v>905</v>
      </c>
      <c r="J1065" s="19" t="s">
        <v>905</v>
      </c>
      <c r="K1065" s="37" t="s">
        <v>814</v>
      </c>
      <c r="N1065" s="14"/>
    </row>
    <row r="1066" spans="1:14" s="13" customFormat="1" ht="281.25">
      <c r="A1066" s="12" t="s">
        <v>255</v>
      </c>
      <c r="B1066" s="18" t="s">
        <v>851</v>
      </c>
      <c r="C1066" s="25">
        <v>42036</v>
      </c>
      <c r="D1066" s="36">
        <v>5</v>
      </c>
      <c r="E1066" s="9" t="s">
        <v>37</v>
      </c>
      <c r="F1066" s="20" t="s">
        <v>66</v>
      </c>
      <c r="G1066" s="79">
        <v>20595000</v>
      </c>
      <c r="H1066" s="78">
        <f t="shared" si="16"/>
        <v>20595000</v>
      </c>
      <c r="I1066" s="19" t="s">
        <v>905</v>
      </c>
      <c r="J1066" s="19" t="s">
        <v>905</v>
      </c>
      <c r="K1066" s="37" t="s">
        <v>814</v>
      </c>
      <c r="N1066" s="14"/>
    </row>
    <row r="1067" spans="1:14" s="13" customFormat="1" ht="281.25">
      <c r="A1067" s="12" t="s">
        <v>255</v>
      </c>
      <c r="B1067" s="18" t="s">
        <v>851</v>
      </c>
      <c r="C1067" s="25">
        <v>42036</v>
      </c>
      <c r="D1067" s="36">
        <v>5</v>
      </c>
      <c r="E1067" s="9" t="s">
        <v>37</v>
      </c>
      <c r="F1067" s="20" t="s">
        <v>66</v>
      </c>
      <c r="G1067" s="79">
        <v>20595000</v>
      </c>
      <c r="H1067" s="78">
        <f t="shared" si="16"/>
        <v>20595000</v>
      </c>
      <c r="I1067" s="19" t="s">
        <v>905</v>
      </c>
      <c r="J1067" s="19" t="s">
        <v>905</v>
      </c>
      <c r="K1067" s="37" t="s">
        <v>814</v>
      </c>
      <c r="N1067" s="14"/>
    </row>
    <row r="1068" spans="1:14" s="13" customFormat="1" ht="262.5">
      <c r="A1068" s="12" t="s">
        <v>255</v>
      </c>
      <c r="B1068" s="18" t="s">
        <v>852</v>
      </c>
      <c r="C1068" s="25">
        <v>42036</v>
      </c>
      <c r="D1068" s="36">
        <v>5</v>
      </c>
      <c r="E1068" s="9" t="s">
        <v>37</v>
      </c>
      <c r="F1068" s="20" t="s">
        <v>66</v>
      </c>
      <c r="G1068" s="79">
        <v>20595000</v>
      </c>
      <c r="H1068" s="78">
        <f t="shared" si="16"/>
        <v>20595000</v>
      </c>
      <c r="I1068" s="19" t="s">
        <v>905</v>
      </c>
      <c r="J1068" s="19" t="s">
        <v>905</v>
      </c>
      <c r="K1068" s="37" t="s">
        <v>814</v>
      </c>
      <c r="N1068" s="14"/>
    </row>
    <row r="1069" spans="1:14" s="13" customFormat="1" ht="262.5">
      <c r="A1069" s="12" t="s">
        <v>255</v>
      </c>
      <c r="B1069" s="18" t="s">
        <v>853</v>
      </c>
      <c r="C1069" s="25">
        <v>42036</v>
      </c>
      <c r="D1069" s="36">
        <v>5</v>
      </c>
      <c r="E1069" s="9" t="s">
        <v>37</v>
      </c>
      <c r="F1069" s="20" t="s">
        <v>66</v>
      </c>
      <c r="G1069" s="79">
        <v>20595000</v>
      </c>
      <c r="H1069" s="78">
        <f t="shared" si="16"/>
        <v>20595000</v>
      </c>
      <c r="I1069" s="19" t="s">
        <v>905</v>
      </c>
      <c r="J1069" s="19" t="s">
        <v>905</v>
      </c>
      <c r="K1069" s="37" t="s">
        <v>814</v>
      </c>
      <c r="N1069" s="14"/>
    </row>
    <row r="1070" spans="1:14" s="13" customFormat="1" ht="281.25">
      <c r="A1070" s="12" t="s">
        <v>255</v>
      </c>
      <c r="B1070" s="18" t="s">
        <v>854</v>
      </c>
      <c r="C1070" s="25">
        <v>42036</v>
      </c>
      <c r="D1070" s="36">
        <v>5</v>
      </c>
      <c r="E1070" s="9" t="s">
        <v>37</v>
      </c>
      <c r="F1070" s="20" t="s">
        <v>66</v>
      </c>
      <c r="G1070" s="79">
        <v>20595000</v>
      </c>
      <c r="H1070" s="78">
        <f t="shared" si="16"/>
        <v>20595000</v>
      </c>
      <c r="I1070" s="19" t="s">
        <v>905</v>
      </c>
      <c r="J1070" s="19" t="s">
        <v>905</v>
      </c>
      <c r="K1070" s="37" t="s">
        <v>814</v>
      </c>
      <c r="N1070" s="14"/>
    </row>
    <row r="1071" spans="1:14" s="13" customFormat="1" ht="281.25">
      <c r="A1071" s="12" t="s">
        <v>255</v>
      </c>
      <c r="B1071" s="18" t="s">
        <v>854</v>
      </c>
      <c r="C1071" s="25">
        <v>42036</v>
      </c>
      <c r="D1071" s="36">
        <v>5</v>
      </c>
      <c r="E1071" s="9" t="s">
        <v>37</v>
      </c>
      <c r="F1071" s="20" t="s">
        <v>66</v>
      </c>
      <c r="G1071" s="79">
        <v>20595000</v>
      </c>
      <c r="H1071" s="78">
        <f t="shared" si="16"/>
        <v>20595000</v>
      </c>
      <c r="I1071" s="19" t="s">
        <v>905</v>
      </c>
      <c r="J1071" s="19" t="s">
        <v>905</v>
      </c>
      <c r="K1071" s="37" t="s">
        <v>814</v>
      </c>
      <c r="N1071" s="14"/>
    </row>
    <row r="1072" spans="1:14" s="13" customFormat="1" ht="281.25">
      <c r="A1072" s="12" t="s">
        <v>255</v>
      </c>
      <c r="B1072" s="18" t="s">
        <v>854</v>
      </c>
      <c r="C1072" s="25">
        <v>42036</v>
      </c>
      <c r="D1072" s="36">
        <v>5</v>
      </c>
      <c r="E1072" s="9" t="s">
        <v>37</v>
      </c>
      <c r="F1072" s="20" t="s">
        <v>66</v>
      </c>
      <c r="G1072" s="79">
        <v>20595000</v>
      </c>
      <c r="H1072" s="78">
        <f t="shared" si="16"/>
        <v>20595000</v>
      </c>
      <c r="I1072" s="19" t="s">
        <v>905</v>
      </c>
      <c r="J1072" s="19" t="s">
        <v>905</v>
      </c>
      <c r="K1072" s="37" t="s">
        <v>814</v>
      </c>
      <c r="N1072" s="14"/>
    </row>
    <row r="1073" spans="1:14" s="13" customFormat="1" ht="281.25">
      <c r="A1073" s="12" t="s">
        <v>255</v>
      </c>
      <c r="B1073" s="18" t="s">
        <v>855</v>
      </c>
      <c r="C1073" s="25">
        <v>42036</v>
      </c>
      <c r="D1073" s="36">
        <v>5</v>
      </c>
      <c r="E1073" s="9" t="s">
        <v>37</v>
      </c>
      <c r="F1073" s="20" t="s">
        <v>66</v>
      </c>
      <c r="G1073" s="79">
        <v>20595000</v>
      </c>
      <c r="H1073" s="78">
        <f t="shared" si="16"/>
        <v>20595000</v>
      </c>
      <c r="I1073" s="19" t="s">
        <v>905</v>
      </c>
      <c r="J1073" s="19" t="s">
        <v>905</v>
      </c>
      <c r="K1073" s="37" t="s">
        <v>814</v>
      </c>
      <c r="N1073" s="14"/>
    </row>
    <row r="1074" spans="1:14" s="13" customFormat="1" ht="281.25">
      <c r="A1074" s="12" t="s">
        <v>255</v>
      </c>
      <c r="B1074" s="18" t="s">
        <v>854</v>
      </c>
      <c r="C1074" s="25">
        <v>42036</v>
      </c>
      <c r="D1074" s="36">
        <v>5</v>
      </c>
      <c r="E1074" s="9" t="s">
        <v>37</v>
      </c>
      <c r="F1074" s="20" t="s">
        <v>66</v>
      </c>
      <c r="G1074" s="79">
        <v>20595000</v>
      </c>
      <c r="H1074" s="78">
        <f t="shared" si="16"/>
        <v>20595000</v>
      </c>
      <c r="I1074" s="19" t="s">
        <v>905</v>
      </c>
      <c r="J1074" s="19" t="s">
        <v>905</v>
      </c>
      <c r="K1074" s="37" t="s">
        <v>814</v>
      </c>
      <c r="N1074" s="14"/>
    </row>
    <row r="1075" spans="1:14" s="13" customFormat="1" ht="281.25">
      <c r="A1075" s="12" t="s">
        <v>255</v>
      </c>
      <c r="B1075" s="18" t="s">
        <v>854</v>
      </c>
      <c r="C1075" s="25">
        <v>42036</v>
      </c>
      <c r="D1075" s="36">
        <v>5</v>
      </c>
      <c r="E1075" s="9" t="s">
        <v>37</v>
      </c>
      <c r="F1075" s="20" t="s">
        <v>66</v>
      </c>
      <c r="G1075" s="79">
        <v>20595000</v>
      </c>
      <c r="H1075" s="78">
        <f t="shared" si="16"/>
        <v>20595000</v>
      </c>
      <c r="I1075" s="19" t="s">
        <v>905</v>
      </c>
      <c r="J1075" s="19" t="s">
        <v>905</v>
      </c>
      <c r="K1075" s="37" t="s">
        <v>814</v>
      </c>
      <c r="N1075" s="14"/>
    </row>
    <row r="1076" spans="1:14" s="13" customFormat="1" ht="281.25">
      <c r="A1076" s="12">
        <v>80161500</v>
      </c>
      <c r="B1076" s="18" t="s">
        <v>854</v>
      </c>
      <c r="C1076" s="25">
        <v>42036</v>
      </c>
      <c r="D1076" s="36">
        <v>5</v>
      </c>
      <c r="E1076" s="9" t="s">
        <v>37</v>
      </c>
      <c r="F1076" s="20" t="s">
        <v>66</v>
      </c>
      <c r="G1076" s="79">
        <v>20595000</v>
      </c>
      <c r="H1076" s="78">
        <f t="shared" si="16"/>
        <v>20595000</v>
      </c>
      <c r="I1076" s="19" t="s">
        <v>905</v>
      </c>
      <c r="J1076" s="19" t="s">
        <v>905</v>
      </c>
      <c r="K1076" s="37" t="s">
        <v>814</v>
      </c>
      <c r="N1076" s="14"/>
    </row>
    <row r="1077" spans="1:14" s="13" customFormat="1" ht="281.25">
      <c r="A1077" s="12" t="s">
        <v>255</v>
      </c>
      <c r="B1077" s="18" t="s">
        <v>854</v>
      </c>
      <c r="C1077" s="25">
        <v>42036</v>
      </c>
      <c r="D1077" s="36">
        <v>5</v>
      </c>
      <c r="E1077" s="9" t="s">
        <v>37</v>
      </c>
      <c r="F1077" s="20" t="s">
        <v>66</v>
      </c>
      <c r="G1077" s="79">
        <v>20595000</v>
      </c>
      <c r="H1077" s="78">
        <f t="shared" si="16"/>
        <v>20595000</v>
      </c>
      <c r="I1077" s="19" t="s">
        <v>905</v>
      </c>
      <c r="J1077" s="19" t="s">
        <v>905</v>
      </c>
      <c r="K1077" s="37" t="s">
        <v>814</v>
      </c>
      <c r="N1077" s="14"/>
    </row>
    <row r="1078" spans="1:14" s="13" customFormat="1" ht="281.25">
      <c r="A1078" s="12" t="s">
        <v>255</v>
      </c>
      <c r="B1078" s="18" t="s">
        <v>854</v>
      </c>
      <c r="C1078" s="25">
        <v>42036</v>
      </c>
      <c r="D1078" s="36">
        <v>5</v>
      </c>
      <c r="E1078" s="9" t="s">
        <v>37</v>
      </c>
      <c r="F1078" s="20" t="s">
        <v>66</v>
      </c>
      <c r="G1078" s="79">
        <v>20595000</v>
      </c>
      <c r="H1078" s="78">
        <f t="shared" si="16"/>
        <v>20595000</v>
      </c>
      <c r="I1078" s="19" t="s">
        <v>905</v>
      </c>
      <c r="J1078" s="19" t="s">
        <v>905</v>
      </c>
      <c r="K1078" s="37" t="s">
        <v>814</v>
      </c>
      <c r="N1078" s="14"/>
    </row>
    <row r="1079" spans="1:14" s="13" customFormat="1" ht="281.25">
      <c r="A1079" s="12" t="s">
        <v>255</v>
      </c>
      <c r="B1079" s="18" t="s">
        <v>854</v>
      </c>
      <c r="C1079" s="25">
        <v>42036</v>
      </c>
      <c r="D1079" s="36">
        <v>5</v>
      </c>
      <c r="E1079" s="9" t="s">
        <v>37</v>
      </c>
      <c r="F1079" s="20" t="s">
        <v>66</v>
      </c>
      <c r="G1079" s="79">
        <v>23890200</v>
      </c>
      <c r="H1079" s="78">
        <f t="shared" si="16"/>
        <v>23890200</v>
      </c>
      <c r="I1079" s="19" t="s">
        <v>905</v>
      </c>
      <c r="J1079" s="19" t="s">
        <v>905</v>
      </c>
      <c r="K1079" s="37" t="s">
        <v>814</v>
      </c>
      <c r="N1079" s="14"/>
    </row>
    <row r="1080" spans="1:14" s="13" customFormat="1" ht="281.25">
      <c r="A1080" s="12" t="s">
        <v>255</v>
      </c>
      <c r="B1080" s="18" t="s">
        <v>854</v>
      </c>
      <c r="C1080" s="25">
        <v>42036</v>
      </c>
      <c r="D1080" s="36">
        <v>5</v>
      </c>
      <c r="E1080" s="9" t="s">
        <v>37</v>
      </c>
      <c r="F1080" s="20" t="s">
        <v>66</v>
      </c>
      <c r="G1080" s="79">
        <v>20595000</v>
      </c>
      <c r="H1080" s="78">
        <f t="shared" si="16"/>
        <v>20595000</v>
      </c>
      <c r="I1080" s="19" t="s">
        <v>905</v>
      </c>
      <c r="J1080" s="19" t="s">
        <v>905</v>
      </c>
      <c r="K1080" s="37" t="s">
        <v>814</v>
      </c>
      <c r="N1080" s="14"/>
    </row>
    <row r="1081" spans="1:14" s="13" customFormat="1" ht="281.25">
      <c r="A1081" s="12" t="s">
        <v>255</v>
      </c>
      <c r="B1081" s="18" t="s">
        <v>854</v>
      </c>
      <c r="C1081" s="25">
        <v>42036</v>
      </c>
      <c r="D1081" s="36">
        <v>5</v>
      </c>
      <c r="E1081" s="9" t="s">
        <v>37</v>
      </c>
      <c r="F1081" s="20" t="s">
        <v>66</v>
      </c>
      <c r="G1081" s="79">
        <v>20595000</v>
      </c>
      <c r="H1081" s="78">
        <f t="shared" si="16"/>
        <v>20595000</v>
      </c>
      <c r="I1081" s="19" t="s">
        <v>905</v>
      </c>
      <c r="J1081" s="19" t="s">
        <v>905</v>
      </c>
      <c r="K1081" s="37" t="s">
        <v>814</v>
      </c>
      <c r="N1081" s="14"/>
    </row>
    <row r="1082" spans="1:14" s="13" customFormat="1" ht="281.25">
      <c r="A1082" s="12" t="s">
        <v>255</v>
      </c>
      <c r="B1082" s="18" t="s">
        <v>854</v>
      </c>
      <c r="C1082" s="25">
        <v>42036</v>
      </c>
      <c r="D1082" s="36">
        <v>5</v>
      </c>
      <c r="E1082" s="9" t="s">
        <v>37</v>
      </c>
      <c r="F1082" s="20" t="s">
        <v>66</v>
      </c>
      <c r="G1082" s="79">
        <v>20595000</v>
      </c>
      <c r="H1082" s="78">
        <f t="shared" si="16"/>
        <v>20595000</v>
      </c>
      <c r="I1082" s="19" t="s">
        <v>905</v>
      </c>
      <c r="J1082" s="19" t="s">
        <v>905</v>
      </c>
      <c r="K1082" s="37" t="s">
        <v>814</v>
      </c>
      <c r="N1082" s="14"/>
    </row>
    <row r="1083" spans="1:14" s="13" customFormat="1" ht="281.25">
      <c r="A1083" s="12" t="s">
        <v>255</v>
      </c>
      <c r="B1083" s="18" t="s">
        <v>854</v>
      </c>
      <c r="C1083" s="25">
        <v>42036</v>
      </c>
      <c r="D1083" s="36">
        <v>5</v>
      </c>
      <c r="E1083" s="9" t="s">
        <v>37</v>
      </c>
      <c r="F1083" s="20" t="s">
        <v>66</v>
      </c>
      <c r="G1083" s="79">
        <v>20595000</v>
      </c>
      <c r="H1083" s="78">
        <f t="shared" si="16"/>
        <v>20595000</v>
      </c>
      <c r="I1083" s="19" t="s">
        <v>905</v>
      </c>
      <c r="J1083" s="19" t="s">
        <v>905</v>
      </c>
      <c r="K1083" s="37" t="s">
        <v>814</v>
      </c>
      <c r="N1083" s="14"/>
    </row>
    <row r="1084" spans="1:14" s="13" customFormat="1" ht="281.25">
      <c r="A1084" s="12" t="s">
        <v>255</v>
      </c>
      <c r="B1084" s="18" t="s">
        <v>854</v>
      </c>
      <c r="C1084" s="25">
        <v>42036</v>
      </c>
      <c r="D1084" s="36">
        <v>5</v>
      </c>
      <c r="E1084" s="9" t="s">
        <v>37</v>
      </c>
      <c r="F1084" s="20" t="s">
        <v>66</v>
      </c>
      <c r="G1084" s="79">
        <v>20595000</v>
      </c>
      <c r="H1084" s="78">
        <f t="shared" si="16"/>
        <v>20595000</v>
      </c>
      <c r="I1084" s="19" t="s">
        <v>905</v>
      </c>
      <c r="J1084" s="19" t="s">
        <v>905</v>
      </c>
      <c r="K1084" s="37" t="s">
        <v>814</v>
      </c>
      <c r="N1084" s="14"/>
    </row>
    <row r="1085" spans="1:14" s="13" customFormat="1" ht="281.25">
      <c r="A1085" s="12" t="s">
        <v>255</v>
      </c>
      <c r="B1085" s="18" t="s">
        <v>854</v>
      </c>
      <c r="C1085" s="25">
        <v>42036</v>
      </c>
      <c r="D1085" s="36">
        <v>5</v>
      </c>
      <c r="E1085" s="9" t="s">
        <v>37</v>
      </c>
      <c r="F1085" s="20" t="s">
        <v>66</v>
      </c>
      <c r="G1085" s="79">
        <v>20595000</v>
      </c>
      <c r="H1085" s="78">
        <f t="shared" si="16"/>
        <v>20595000</v>
      </c>
      <c r="I1085" s="19" t="s">
        <v>905</v>
      </c>
      <c r="J1085" s="19" t="s">
        <v>905</v>
      </c>
      <c r="K1085" s="37" t="s">
        <v>814</v>
      </c>
      <c r="N1085" s="14"/>
    </row>
    <row r="1086" spans="1:14" s="13" customFormat="1" ht="281.25">
      <c r="A1086" s="12" t="s">
        <v>255</v>
      </c>
      <c r="B1086" s="18" t="s">
        <v>855</v>
      </c>
      <c r="C1086" s="25">
        <v>42036</v>
      </c>
      <c r="D1086" s="36">
        <v>5</v>
      </c>
      <c r="E1086" s="9" t="s">
        <v>37</v>
      </c>
      <c r="F1086" s="20" t="s">
        <v>66</v>
      </c>
      <c r="G1086" s="79">
        <v>20595000</v>
      </c>
      <c r="H1086" s="78">
        <f t="shared" si="16"/>
        <v>20595000</v>
      </c>
      <c r="I1086" s="19" t="s">
        <v>905</v>
      </c>
      <c r="J1086" s="19" t="s">
        <v>905</v>
      </c>
      <c r="K1086" s="37" t="s">
        <v>814</v>
      </c>
      <c r="N1086" s="14"/>
    </row>
    <row r="1087" spans="1:14" s="13" customFormat="1" ht="187.5">
      <c r="A1087" s="12" t="s">
        <v>255</v>
      </c>
      <c r="B1087" s="18" t="s">
        <v>856</v>
      </c>
      <c r="C1087" s="25">
        <v>42036</v>
      </c>
      <c r="D1087" s="36">
        <v>5</v>
      </c>
      <c r="E1087" s="9" t="s">
        <v>37</v>
      </c>
      <c r="F1087" s="20" t="s">
        <v>66</v>
      </c>
      <c r="G1087" s="79">
        <v>17985000</v>
      </c>
      <c r="H1087" s="78">
        <f t="shared" si="16"/>
        <v>17985000</v>
      </c>
      <c r="I1087" s="19" t="s">
        <v>905</v>
      </c>
      <c r="J1087" s="19" t="s">
        <v>905</v>
      </c>
      <c r="K1087" s="37" t="s">
        <v>814</v>
      </c>
      <c r="N1087" s="14"/>
    </row>
    <row r="1088" spans="1:14" s="13" customFormat="1" ht="281.25">
      <c r="A1088" s="12" t="s">
        <v>255</v>
      </c>
      <c r="B1088" s="18" t="s">
        <v>857</v>
      </c>
      <c r="C1088" s="25">
        <v>42036</v>
      </c>
      <c r="D1088" s="36">
        <v>5</v>
      </c>
      <c r="E1088" s="9" t="s">
        <v>37</v>
      </c>
      <c r="F1088" s="20" t="s">
        <v>66</v>
      </c>
      <c r="G1088" s="79">
        <v>20595000</v>
      </c>
      <c r="H1088" s="78">
        <f t="shared" si="16"/>
        <v>20595000</v>
      </c>
      <c r="I1088" s="19" t="s">
        <v>905</v>
      </c>
      <c r="J1088" s="19" t="s">
        <v>905</v>
      </c>
      <c r="K1088" s="37" t="s">
        <v>814</v>
      </c>
      <c r="N1088" s="14"/>
    </row>
    <row r="1089" spans="1:14" s="13" customFormat="1" ht="281.25">
      <c r="A1089" s="12" t="s">
        <v>255</v>
      </c>
      <c r="B1089" s="18" t="s">
        <v>858</v>
      </c>
      <c r="C1089" s="25">
        <v>42036</v>
      </c>
      <c r="D1089" s="36">
        <v>5</v>
      </c>
      <c r="E1089" s="9" t="s">
        <v>37</v>
      </c>
      <c r="F1089" s="20" t="s">
        <v>66</v>
      </c>
      <c r="G1089" s="79">
        <v>20595000</v>
      </c>
      <c r="H1089" s="78">
        <f t="shared" si="16"/>
        <v>20595000</v>
      </c>
      <c r="I1089" s="19" t="s">
        <v>905</v>
      </c>
      <c r="J1089" s="19" t="s">
        <v>905</v>
      </c>
      <c r="K1089" s="37" t="s">
        <v>814</v>
      </c>
      <c r="N1089" s="14"/>
    </row>
    <row r="1090" spans="1:14" s="13" customFormat="1" ht="281.25">
      <c r="A1090" s="12" t="s">
        <v>255</v>
      </c>
      <c r="B1090" s="18" t="s">
        <v>858</v>
      </c>
      <c r="C1090" s="25">
        <v>42036</v>
      </c>
      <c r="D1090" s="36">
        <v>5</v>
      </c>
      <c r="E1090" s="9" t="s">
        <v>37</v>
      </c>
      <c r="F1090" s="20" t="s">
        <v>66</v>
      </c>
      <c r="G1090" s="79">
        <v>20595000</v>
      </c>
      <c r="H1090" s="78">
        <f t="shared" si="16"/>
        <v>20595000</v>
      </c>
      <c r="I1090" s="19" t="s">
        <v>905</v>
      </c>
      <c r="J1090" s="19" t="s">
        <v>905</v>
      </c>
      <c r="K1090" s="37" t="s">
        <v>814</v>
      </c>
      <c r="N1090" s="14"/>
    </row>
    <row r="1091" spans="1:14" s="13" customFormat="1" ht="131.25">
      <c r="A1091" s="12" t="s">
        <v>255</v>
      </c>
      <c r="B1091" s="18" t="s">
        <v>859</v>
      </c>
      <c r="C1091" s="25">
        <v>42036</v>
      </c>
      <c r="D1091" s="36">
        <v>5</v>
      </c>
      <c r="E1091" s="9" t="s">
        <v>37</v>
      </c>
      <c r="F1091" s="20" t="s">
        <v>66</v>
      </c>
      <c r="G1091" s="79">
        <v>13065000</v>
      </c>
      <c r="H1091" s="78">
        <f t="shared" si="16"/>
        <v>13065000</v>
      </c>
      <c r="I1091" s="19" t="s">
        <v>905</v>
      </c>
      <c r="J1091" s="19" t="s">
        <v>905</v>
      </c>
      <c r="K1091" s="37" t="s">
        <v>814</v>
      </c>
      <c r="N1091" s="14"/>
    </row>
    <row r="1092" spans="1:14" s="13" customFormat="1" ht="187.5">
      <c r="A1092" s="12" t="s">
        <v>255</v>
      </c>
      <c r="B1092" s="18" t="s">
        <v>860</v>
      </c>
      <c r="C1092" s="25">
        <v>42036</v>
      </c>
      <c r="D1092" s="36">
        <v>5</v>
      </c>
      <c r="E1092" s="9" t="s">
        <v>37</v>
      </c>
      <c r="F1092" s="20" t="s">
        <v>66</v>
      </c>
      <c r="G1092" s="79">
        <v>11610000</v>
      </c>
      <c r="H1092" s="78">
        <f t="shared" si="16"/>
        <v>11610000</v>
      </c>
      <c r="I1092" s="19" t="s">
        <v>905</v>
      </c>
      <c r="J1092" s="19" t="s">
        <v>905</v>
      </c>
      <c r="K1092" s="37" t="s">
        <v>814</v>
      </c>
      <c r="N1092" s="14"/>
    </row>
    <row r="1093" spans="1:14" s="13" customFormat="1" ht="281.25">
      <c r="A1093" s="12" t="s">
        <v>255</v>
      </c>
      <c r="B1093" s="18" t="s">
        <v>861</v>
      </c>
      <c r="C1093" s="25">
        <v>42036</v>
      </c>
      <c r="D1093" s="36">
        <v>5</v>
      </c>
      <c r="E1093" s="9" t="s">
        <v>37</v>
      </c>
      <c r="F1093" s="20" t="s">
        <v>66</v>
      </c>
      <c r="G1093" s="79">
        <v>20595000</v>
      </c>
      <c r="H1093" s="78">
        <f t="shared" si="16"/>
        <v>20595000</v>
      </c>
      <c r="I1093" s="19" t="s">
        <v>905</v>
      </c>
      <c r="J1093" s="19" t="s">
        <v>905</v>
      </c>
      <c r="K1093" s="37" t="s">
        <v>814</v>
      </c>
      <c r="N1093" s="14"/>
    </row>
    <row r="1094" spans="1:14" s="13" customFormat="1" ht="281.25">
      <c r="A1094" s="12" t="s">
        <v>255</v>
      </c>
      <c r="B1094" s="18" t="s">
        <v>862</v>
      </c>
      <c r="C1094" s="25">
        <v>42036</v>
      </c>
      <c r="D1094" s="36">
        <v>5</v>
      </c>
      <c r="E1094" s="9" t="s">
        <v>37</v>
      </c>
      <c r="F1094" s="20" t="s">
        <v>66</v>
      </c>
      <c r="G1094" s="79">
        <v>20595000</v>
      </c>
      <c r="H1094" s="78">
        <f t="shared" si="16"/>
        <v>20595000</v>
      </c>
      <c r="I1094" s="19" t="s">
        <v>905</v>
      </c>
      <c r="J1094" s="19" t="s">
        <v>905</v>
      </c>
      <c r="K1094" s="37" t="s">
        <v>814</v>
      </c>
      <c r="N1094" s="14"/>
    </row>
    <row r="1095" spans="1:14" s="13" customFormat="1" ht="281.25">
      <c r="A1095" s="12" t="s">
        <v>255</v>
      </c>
      <c r="B1095" s="18" t="s">
        <v>863</v>
      </c>
      <c r="C1095" s="25">
        <v>42036</v>
      </c>
      <c r="D1095" s="36">
        <v>5</v>
      </c>
      <c r="E1095" s="9" t="s">
        <v>37</v>
      </c>
      <c r="F1095" s="20" t="s">
        <v>66</v>
      </c>
      <c r="G1095" s="79">
        <v>20595000</v>
      </c>
      <c r="H1095" s="78">
        <f t="shared" si="16"/>
        <v>20595000</v>
      </c>
      <c r="I1095" s="19" t="s">
        <v>905</v>
      </c>
      <c r="J1095" s="19" t="s">
        <v>905</v>
      </c>
      <c r="K1095" s="37" t="s">
        <v>814</v>
      </c>
      <c r="N1095" s="14"/>
    </row>
    <row r="1096" spans="1:14" s="13" customFormat="1" ht="281.25">
      <c r="A1096" s="12" t="s">
        <v>255</v>
      </c>
      <c r="B1096" s="18" t="s">
        <v>863</v>
      </c>
      <c r="C1096" s="25">
        <v>42036</v>
      </c>
      <c r="D1096" s="36">
        <v>5</v>
      </c>
      <c r="E1096" s="9" t="s">
        <v>37</v>
      </c>
      <c r="F1096" s="20" t="s">
        <v>66</v>
      </c>
      <c r="G1096" s="79">
        <v>20595000</v>
      </c>
      <c r="H1096" s="78">
        <f t="shared" si="16"/>
        <v>20595000</v>
      </c>
      <c r="I1096" s="19" t="s">
        <v>905</v>
      </c>
      <c r="J1096" s="19" t="s">
        <v>905</v>
      </c>
      <c r="K1096" s="37" t="s">
        <v>814</v>
      </c>
      <c r="N1096" s="14"/>
    </row>
    <row r="1097" spans="1:14" s="13" customFormat="1" ht="281.25">
      <c r="A1097" s="12" t="s">
        <v>255</v>
      </c>
      <c r="B1097" s="18" t="s">
        <v>862</v>
      </c>
      <c r="C1097" s="25">
        <v>42036</v>
      </c>
      <c r="D1097" s="36">
        <v>5</v>
      </c>
      <c r="E1097" s="9" t="s">
        <v>37</v>
      </c>
      <c r="F1097" s="20" t="s">
        <v>66</v>
      </c>
      <c r="G1097" s="79">
        <v>20595000</v>
      </c>
      <c r="H1097" s="78">
        <f t="shared" si="16"/>
        <v>20595000</v>
      </c>
      <c r="I1097" s="19" t="s">
        <v>905</v>
      </c>
      <c r="J1097" s="19" t="s">
        <v>905</v>
      </c>
      <c r="K1097" s="37" t="s">
        <v>814</v>
      </c>
      <c r="N1097" s="14"/>
    </row>
    <row r="1098" spans="1:14" s="13" customFormat="1" ht="150">
      <c r="A1098" s="12" t="s">
        <v>255</v>
      </c>
      <c r="B1098" s="18" t="s">
        <v>864</v>
      </c>
      <c r="C1098" s="25">
        <v>42036</v>
      </c>
      <c r="D1098" s="36">
        <v>5</v>
      </c>
      <c r="E1098" s="9" t="s">
        <v>37</v>
      </c>
      <c r="F1098" s="20" t="s">
        <v>66</v>
      </c>
      <c r="G1098" s="79">
        <v>11610000</v>
      </c>
      <c r="H1098" s="78">
        <f t="shared" si="16"/>
        <v>11610000</v>
      </c>
      <c r="I1098" s="19" t="s">
        <v>905</v>
      </c>
      <c r="J1098" s="19" t="s">
        <v>905</v>
      </c>
      <c r="K1098" s="37" t="s">
        <v>814</v>
      </c>
      <c r="N1098" s="14"/>
    </row>
    <row r="1099" spans="1:14" s="13" customFormat="1" ht="131.25">
      <c r="A1099" s="12" t="s">
        <v>255</v>
      </c>
      <c r="B1099" s="18" t="s">
        <v>865</v>
      </c>
      <c r="C1099" s="25">
        <v>42036</v>
      </c>
      <c r="D1099" s="36">
        <v>5</v>
      </c>
      <c r="E1099" s="9" t="s">
        <v>37</v>
      </c>
      <c r="F1099" s="20" t="s">
        <v>66</v>
      </c>
      <c r="G1099" s="79">
        <v>32980000</v>
      </c>
      <c r="H1099" s="78">
        <f t="shared" si="16"/>
        <v>32980000</v>
      </c>
      <c r="I1099" s="19" t="s">
        <v>905</v>
      </c>
      <c r="J1099" s="19" t="s">
        <v>905</v>
      </c>
      <c r="K1099" s="37" t="s">
        <v>814</v>
      </c>
      <c r="N1099" s="14"/>
    </row>
    <row r="1100" spans="1:14" s="13" customFormat="1" ht="187.5">
      <c r="A1100" s="12" t="s">
        <v>255</v>
      </c>
      <c r="B1100" s="18" t="s">
        <v>866</v>
      </c>
      <c r="C1100" s="25">
        <v>42036</v>
      </c>
      <c r="D1100" s="36">
        <v>5</v>
      </c>
      <c r="E1100" s="9" t="s">
        <v>37</v>
      </c>
      <c r="F1100" s="20" t="s">
        <v>66</v>
      </c>
      <c r="G1100" s="79">
        <v>27700000</v>
      </c>
      <c r="H1100" s="78">
        <f t="shared" si="16"/>
        <v>27700000</v>
      </c>
      <c r="I1100" s="19" t="s">
        <v>905</v>
      </c>
      <c r="J1100" s="19" t="s">
        <v>905</v>
      </c>
      <c r="K1100" s="37" t="s">
        <v>814</v>
      </c>
      <c r="N1100" s="14"/>
    </row>
    <row r="1101" spans="1:14" s="13" customFormat="1" ht="187.5">
      <c r="A1101" s="12" t="s">
        <v>255</v>
      </c>
      <c r="B1101" s="18" t="s">
        <v>866</v>
      </c>
      <c r="C1101" s="25">
        <v>42036</v>
      </c>
      <c r="D1101" s="36">
        <v>5</v>
      </c>
      <c r="E1101" s="9" t="s">
        <v>37</v>
      </c>
      <c r="F1101" s="20" t="s">
        <v>66</v>
      </c>
      <c r="G1101" s="79">
        <v>27700000</v>
      </c>
      <c r="H1101" s="78">
        <f t="shared" si="16"/>
        <v>27700000</v>
      </c>
      <c r="I1101" s="19" t="s">
        <v>905</v>
      </c>
      <c r="J1101" s="19" t="s">
        <v>905</v>
      </c>
      <c r="K1101" s="37" t="s">
        <v>814</v>
      </c>
      <c r="N1101" s="14"/>
    </row>
    <row r="1102" spans="1:14" s="13" customFormat="1" ht="168.75">
      <c r="A1102" s="12" t="s">
        <v>255</v>
      </c>
      <c r="B1102" s="18" t="s">
        <v>867</v>
      </c>
      <c r="C1102" s="25">
        <v>42036</v>
      </c>
      <c r="D1102" s="17">
        <v>5</v>
      </c>
      <c r="E1102" s="9" t="s">
        <v>37</v>
      </c>
      <c r="F1102" s="20" t="s">
        <v>66</v>
      </c>
      <c r="G1102" s="79">
        <v>20595000</v>
      </c>
      <c r="H1102" s="78">
        <f t="shared" si="16"/>
        <v>20595000</v>
      </c>
      <c r="I1102" s="19" t="s">
        <v>905</v>
      </c>
      <c r="J1102" s="19" t="s">
        <v>905</v>
      </c>
      <c r="K1102" s="37" t="s">
        <v>814</v>
      </c>
      <c r="N1102" s="14"/>
    </row>
    <row r="1103" spans="1:14" s="13" customFormat="1" ht="168.75">
      <c r="A1103" s="12">
        <v>80161500</v>
      </c>
      <c r="B1103" s="18" t="s">
        <v>867</v>
      </c>
      <c r="C1103" s="25">
        <v>42036</v>
      </c>
      <c r="D1103" s="17">
        <v>5</v>
      </c>
      <c r="E1103" s="9" t="s">
        <v>37</v>
      </c>
      <c r="F1103" s="20" t="s">
        <v>66</v>
      </c>
      <c r="G1103" s="79">
        <v>20595000</v>
      </c>
      <c r="H1103" s="78">
        <f t="shared" si="16"/>
        <v>20595000</v>
      </c>
      <c r="I1103" s="19" t="s">
        <v>905</v>
      </c>
      <c r="J1103" s="19" t="s">
        <v>905</v>
      </c>
      <c r="K1103" s="37" t="s">
        <v>814</v>
      </c>
      <c r="N1103" s="14"/>
    </row>
    <row r="1104" spans="1:14" s="13" customFormat="1" ht="168.75">
      <c r="A1104" s="12">
        <v>80161500</v>
      </c>
      <c r="B1104" s="18" t="s">
        <v>867</v>
      </c>
      <c r="C1104" s="25">
        <v>42036</v>
      </c>
      <c r="D1104" s="17">
        <v>5</v>
      </c>
      <c r="E1104" s="9" t="s">
        <v>37</v>
      </c>
      <c r="F1104" s="20" t="s">
        <v>66</v>
      </c>
      <c r="G1104" s="79">
        <v>20595000</v>
      </c>
      <c r="H1104" s="78">
        <f t="shared" si="16"/>
        <v>20595000</v>
      </c>
      <c r="I1104" s="19" t="s">
        <v>905</v>
      </c>
      <c r="J1104" s="19" t="s">
        <v>905</v>
      </c>
      <c r="K1104" s="37" t="s">
        <v>814</v>
      </c>
      <c r="N1104" s="14"/>
    </row>
    <row r="1105" spans="1:14" s="13" customFormat="1" ht="168.75">
      <c r="A1105" s="12">
        <v>80161500</v>
      </c>
      <c r="B1105" s="18" t="s">
        <v>867</v>
      </c>
      <c r="C1105" s="25">
        <v>42036</v>
      </c>
      <c r="D1105" s="17">
        <v>5</v>
      </c>
      <c r="E1105" s="9" t="s">
        <v>37</v>
      </c>
      <c r="F1105" s="20" t="s">
        <v>66</v>
      </c>
      <c r="G1105" s="79">
        <v>20595000</v>
      </c>
      <c r="H1105" s="78">
        <f t="shared" si="16"/>
        <v>20595000</v>
      </c>
      <c r="I1105" s="19" t="s">
        <v>905</v>
      </c>
      <c r="J1105" s="19" t="s">
        <v>905</v>
      </c>
      <c r="K1105" s="37" t="s">
        <v>814</v>
      </c>
      <c r="N1105" s="14"/>
    </row>
    <row r="1106" spans="1:14" s="13" customFormat="1" ht="168.75">
      <c r="A1106" s="12" t="s">
        <v>255</v>
      </c>
      <c r="B1106" s="18" t="s">
        <v>867</v>
      </c>
      <c r="C1106" s="25">
        <v>42036</v>
      </c>
      <c r="D1106" s="17">
        <v>5</v>
      </c>
      <c r="E1106" s="9" t="s">
        <v>37</v>
      </c>
      <c r="F1106" s="20" t="s">
        <v>66</v>
      </c>
      <c r="G1106" s="79">
        <v>20595000</v>
      </c>
      <c r="H1106" s="78">
        <f t="shared" si="16"/>
        <v>20595000</v>
      </c>
      <c r="I1106" s="19" t="s">
        <v>905</v>
      </c>
      <c r="J1106" s="19" t="s">
        <v>905</v>
      </c>
      <c r="K1106" s="37" t="s">
        <v>814</v>
      </c>
      <c r="N1106" s="14"/>
    </row>
    <row r="1107" spans="1:14" s="13" customFormat="1" ht="168.75">
      <c r="A1107" s="12" t="s">
        <v>255</v>
      </c>
      <c r="B1107" s="18" t="s">
        <v>867</v>
      </c>
      <c r="C1107" s="25">
        <v>42036</v>
      </c>
      <c r="D1107" s="17">
        <v>5</v>
      </c>
      <c r="E1107" s="9" t="s">
        <v>37</v>
      </c>
      <c r="F1107" s="20" t="s">
        <v>66</v>
      </c>
      <c r="G1107" s="79">
        <v>20595000</v>
      </c>
      <c r="H1107" s="78">
        <f t="shared" si="16"/>
        <v>20595000</v>
      </c>
      <c r="I1107" s="19" t="s">
        <v>905</v>
      </c>
      <c r="J1107" s="19" t="s">
        <v>905</v>
      </c>
      <c r="K1107" s="37" t="s">
        <v>814</v>
      </c>
      <c r="N1107" s="14"/>
    </row>
    <row r="1108" spans="1:14" s="13" customFormat="1" ht="168.75">
      <c r="A1108" s="12" t="s">
        <v>255</v>
      </c>
      <c r="B1108" s="18" t="s">
        <v>867</v>
      </c>
      <c r="C1108" s="25">
        <v>42036</v>
      </c>
      <c r="D1108" s="17">
        <v>5</v>
      </c>
      <c r="E1108" s="9" t="s">
        <v>37</v>
      </c>
      <c r="F1108" s="20" t="s">
        <v>66</v>
      </c>
      <c r="G1108" s="79">
        <v>20595000</v>
      </c>
      <c r="H1108" s="78">
        <f t="shared" si="16"/>
        <v>20595000</v>
      </c>
      <c r="I1108" s="19" t="s">
        <v>905</v>
      </c>
      <c r="J1108" s="19" t="s">
        <v>905</v>
      </c>
      <c r="K1108" s="37" t="s">
        <v>814</v>
      </c>
      <c r="N1108" s="14"/>
    </row>
    <row r="1109" spans="1:14" s="13" customFormat="1" ht="168.75">
      <c r="A1109" s="12" t="s">
        <v>255</v>
      </c>
      <c r="B1109" s="18" t="s">
        <v>867</v>
      </c>
      <c r="C1109" s="25">
        <v>42036</v>
      </c>
      <c r="D1109" s="17">
        <v>5</v>
      </c>
      <c r="E1109" s="9" t="s">
        <v>37</v>
      </c>
      <c r="F1109" s="20" t="s">
        <v>66</v>
      </c>
      <c r="G1109" s="79">
        <v>20595000</v>
      </c>
      <c r="H1109" s="78">
        <f t="shared" si="16"/>
        <v>20595000</v>
      </c>
      <c r="I1109" s="19" t="s">
        <v>905</v>
      </c>
      <c r="J1109" s="19" t="s">
        <v>905</v>
      </c>
      <c r="K1109" s="37" t="s">
        <v>814</v>
      </c>
      <c r="N1109" s="14"/>
    </row>
    <row r="1110" spans="1:14" s="13" customFormat="1" ht="168.75">
      <c r="A1110" s="12" t="s">
        <v>255</v>
      </c>
      <c r="B1110" s="18" t="s">
        <v>867</v>
      </c>
      <c r="C1110" s="25">
        <v>42036</v>
      </c>
      <c r="D1110" s="17">
        <v>5</v>
      </c>
      <c r="E1110" s="9" t="s">
        <v>37</v>
      </c>
      <c r="F1110" s="20" t="s">
        <v>66</v>
      </c>
      <c r="G1110" s="79">
        <v>20595000</v>
      </c>
      <c r="H1110" s="78">
        <f t="shared" si="16"/>
        <v>20595000</v>
      </c>
      <c r="I1110" s="19" t="s">
        <v>905</v>
      </c>
      <c r="J1110" s="19" t="s">
        <v>905</v>
      </c>
      <c r="K1110" s="37" t="s">
        <v>814</v>
      </c>
      <c r="N1110" s="14"/>
    </row>
    <row r="1111" spans="1:14" s="13" customFormat="1" ht="168.75">
      <c r="A1111" s="12" t="s">
        <v>255</v>
      </c>
      <c r="B1111" s="18" t="s">
        <v>867</v>
      </c>
      <c r="C1111" s="25">
        <v>42036</v>
      </c>
      <c r="D1111" s="17">
        <v>5</v>
      </c>
      <c r="E1111" s="9" t="s">
        <v>37</v>
      </c>
      <c r="F1111" s="20" t="s">
        <v>66</v>
      </c>
      <c r="G1111" s="79">
        <v>20595000</v>
      </c>
      <c r="H1111" s="78">
        <f t="shared" si="16"/>
        <v>20595000</v>
      </c>
      <c r="I1111" s="19" t="s">
        <v>905</v>
      </c>
      <c r="J1111" s="19" t="s">
        <v>905</v>
      </c>
      <c r="K1111" s="37" t="s">
        <v>814</v>
      </c>
      <c r="N1111" s="14"/>
    </row>
    <row r="1112" spans="1:14" s="13" customFormat="1" ht="168.75">
      <c r="A1112" s="12" t="s">
        <v>255</v>
      </c>
      <c r="B1112" s="18" t="s">
        <v>867</v>
      </c>
      <c r="C1112" s="25">
        <v>42036</v>
      </c>
      <c r="D1112" s="17">
        <v>5</v>
      </c>
      <c r="E1112" s="9" t="s">
        <v>37</v>
      </c>
      <c r="F1112" s="20" t="s">
        <v>66</v>
      </c>
      <c r="G1112" s="79">
        <v>20595000</v>
      </c>
      <c r="H1112" s="78">
        <f t="shared" si="16"/>
        <v>20595000</v>
      </c>
      <c r="I1112" s="19" t="s">
        <v>905</v>
      </c>
      <c r="J1112" s="19" t="s">
        <v>905</v>
      </c>
      <c r="K1112" s="37" t="s">
        <v>814</v>
      </c>
      <c r="N1112" s="14"/>
    </row>
    <row r="1113" spans="1:14" s="13" customFormat="1" ht="168.75">
      <c r="A1113" s="12" t="s">
        <v>255</v>
      </c>
      <c r="B1113" s="18" t="s">
        <v>867</v>
      </c>
      <c r="C1113" s="25">
        <v>42036</v>
      </c>
      <c r="D1113" s="17">
        <v>5</v>
      </c>
      <c r="E1113" s="9" t="s">
        <v>37</v>
      </c>
      <c r="F1113" s="20" t="s">
        <v>66</v>
      </c>
      <c r="G1113" s="79">
        <v>20595000</v>
      </c>
      <c r="H1113" s="78">
        <f t="shared" si="16"/>
        <v>20595000</v>
      </c>
      <c r="I1113" s="19" t="s">
        <v>905</v>
      </c>
      <c r="J1113" s="19" t="s">
        <v>905</v>
      </c>
      <c r="K1113" s="37" t="s">
        <v>814</v>
      </c>
      <c r="N1113" s="14"/>
    </row>
    <row r="1114" spans="1:14" s="13" customFormat="1" ht="168.75">
      <c r="A1114" s="12" t="s">
        <v>255</v>
      </c>
      <c r="B1114" s="18" t="s">
        <v>867</v>
      </c>
      <c r="C1114" s="25">
        <v>42036</v>
      </c>
      <c r="D1114" s="17">
        <v>5</v>
      </c>
      <c r="E1114" s="9" t="s">
        <v>37</v>
      </c>
      <c r="F1114" s="20" t="s">
        <v>66</v>
      </c>
      <c r="G1114" s="79">
        <v>20595000</v>
      </c>
      <c r="H1114" s="78">
        <f t="shared" si="16"/>
        <v>20595000</v>
      </c>
      <c r="I1114" s="19" t="s">
        <v>905</v>
      </c>
      <c r="J1114" s="19" t="s">
        <v>905</v>
      </c>
      <c r="K1114" s="37" t="s">
        <v>814</v>
      </c>
      <c r="N1114" s="14"/>
    </row>
    <row r="1115" spans="1:14" s="13" customFormat="1" ht="168.75">
      <c r="A1115" s="12" t="s">
        <v>255</v>
      </c>
      <c r="B1115" s="18" t="s">
        <v>867</v>
      </c>
      <c r="C1115" s="25">
        <v>42036</v>
      </c>
      <c r="D1115" s="17">
        <v>5</v>
      </c>
      <c r="E1115" s="9" t="s">
        <v>37</v>
      </c>
      <c r="F1115" s="20" t="s">
        <v>66</v>
      </c>
      <c r="G1115" s="79">
        <v>20595000</v>
      </c>
      <c r="H1115" s="78">
        <f t="shared" si="16"/>
        <v>20595000</v>
      </c>
      <c r="I1115" s="19" t="s">
        <v>905</v>
      </c>
      <c r="J1115" s="19" t="s">
        <v>905</v>
      </c>
      <c r="K1115" s="37" t="s">
        <v>814</v>
      </c>
      <c r="N1115" s="14"/>
    </row>
    <row r="1116" spans="1:14" s="13" customFormat="1" ht="168.75">
      <c r="A1116" s="12" t="s">
        <v>255</v>
      </c>
      <c r="B1116" s="18" t="s">
        <v>867</v>
      </c>
      <c r="C1116" s="25">
        <v>42036</v>
      </c>
      <c r="D1116" s="17">
        <v>5</v>
      </c>
      <c r="E1116" s="9" t="s">
        <v>37</v>
      </c>
      <c r="F1116" s="20" t="s">
        <v>66</v>
      </c>
      <c r="G1116" s="79">
        <v>20595000</v>
      </c>
      <c r="H1116" s="78">
        <f t="shared" si="16"/>
        <v>20595000</v>
      </c>
      <c r="I1116" s="19" t="s">
        <v>905</v>
      </c>
      <c r="J1116" s="19" t="s">
        <v>905</v>
      </c>
      <c r="K1116" s="37" t="s">
        <v>814</v>
      </c>
      <c r="N1116" s="14"/>
    </row>
    <row r="1117" spans="1:14" s="13" customFormat="1" ht="168.75">
      <c r="A1117" s="12" t="s">
        <v>255</v>
      </c>
      <c r="B1117" s="18" t="s">
        <v>867</v>
      </c>
      <c r="C1117" s="25">
        <v>42036</v>
      </c>
      <c r="D1117" s="17">
        <v>5</v>
      </c>
      <c r="E1117" s="9" t="s">
        <v>37</v>
      </c>
      <c r="F1117" s="20" t="s">
        <v>66</v>
      </c>
      <c r="G1117" s="79">
        <v>20595000</v>
      </c>
      <c r="H1117" s="78">
        <f t="shared" si="16"/>
        <v>20595000</v>
      </c>
      <c r="I1117" s="19" t="s">
        <v>905</v>
      </c>
      <c r="J1117" s="19" t="s">
        <v>905</v>
      </c>
      <c r="K1117" s="37" t="s">
        <v>814</v>
      </c>
      <c r="N1117" s="14"/>
    </row>
    <row r="1118" spans="1:14" s="13" customFormat="1" ht="262.5">
      <c r="A1118" s="12" t="s">
        <v>255</v>
      </c>
      <c r="B1118" s="18" t="s">
        <v>868</v>
      </c>
      <c r="C1118" s="25">
        <v>42036</v>
      </c>
      <c r="D1118" s="17">
        <v>5</v>
      </c>
      <c r="E1118" s="9" t="s">
        <v>37</v>
      </c>
      <c r="F1118" s="20" t="s">
        <v>66</v>
      </c>
      <c r="G1118" s="79">
        <v>13065000</v>
      </c>
      <c r="H1118" s="78">
        <f t="shared" si="16"/>
        <v>13065000</v>
      </c>
      <c r="I1118" s="19" t="s">
        <v>905</v>
      </c>
      <c r="J1118" s="19" t="s">
        <v>905</v>
      </c>
      <c r="K1118" s="37" t="s">
        <v>814</v>
      </c>
      <c r="N1118" s="14"/>
    </row>
    <row r="1119" spans="1:14" s="13" customFormat="1" ht="262.5">
      <c r="A1119" s="12" t="s">
        <v>255</v>
      </c>
      <c r="B1119" s="18" t="s">
        <v>868</v>
      </c>
      <c r="C1119" s="25">
        <v>42036</v>
      </c>
      <c r="D1119" s="17">
        <v>5</v>
      </c>
      <c r="E1119" s="9" t="s">
        <v>37</v>
      </c>
      <c r="F1119" s="20" t="s">
        <v>66</v>
      </c>
      <c r="G1119" s="79">
        <v>13065000</v>
      </c>
      <c r="H1119" s="78">
        <f t="shared" si="16"/>
        <v>13065000</v>
      </c>
      <c r="I1119" s="19" t="s">
        <v>905</v>
      </c>
      <c r="J1119" s="19" t="s">
        <v>905</v>
      </c>
      <c r="K1119" s="37" t="s">
        <v>814</v>
      </c>
      <c r="N1119" s="14"/>
    </row>
    <row r="1120" spans="1:14" s="13" customFormat="1" ht="243.75">
      <c r="A1120" s="12" t="s">
        <v>255</v>
      </c>
      <c r="B1120" s="18" t="s">
        <v>869</v>
      </c>
      <c r="C1120" s="25">
        <v>42036</v>
      </c>
      <c r="D1120" s="36">
        <v>5</v>
      </c>
      <c r="E1120" s="9" t="s">
        <v>37</v>
      </c>
      <c r="F1120" s="20" t="s">
        <v>66</v>
      </c>
      <c r="G1120" s="79">
        <v>20595000</v>
      </c>
      <c r="H1120" s="78">
        <f t="shared" si="16"/>
        <v>20595000</v>
      </c>
      <c r="I1120" s="19" t="s">
        <v>905</v>
      </c>
      <c r="J1120" s="19" t="s">
        <v>905</v>
      </c>
      <c r="K1120" s="37" t="s">
        <v>814</v>
      </c>
      <c r="N1120" s="14"/>
    </row>
    <row r="1121" spans="1:14" s="13" customFormat="1" ht="243.75">
      <c r="A1121" s="12" t="s">
        <v>255</v>
      </c>
      <c r="B1121" s="18" t="s">
        <v>870</v>
      </c>
      <c r="C1121" s="25">
        <v>42036</v>
      </c>
      <c r="D1121" s="36">
        <v>5</v>
      </c>
      <c r="E1121" s="9" t="s">
        <v>37</v>
      </c>
      <c r="F1121" s="20" t="s">
        <v>66</v>
      </c>
      <c r="G1121" s="79">
        <v>17985000</v>
      </c>
      <c r="H1121" s="78">
        <f t="shared" si="16"/>
        <v>17985000</v>
      </c>
      <c r="I1121" s="19" t="s">
        <v>905</v>
      </c>
      <c r="J1121" s="19" t="s">
        <v>905</v>
      </c>
      <c r="K1121" s="37" t="s">
        <v>814</v>
      </c>
      <c r="N1121" s="14"/>
    </row>
    <row r="1122" spans="1:14" s="13" customFormat="1" ht="168.75">
      <c r="A1122" s="12" t="s">
        <v>255</v>
      </c>
      <c r="B1122" s="18" t="s">
        <v>871</v>
      </c>
      <c r="C1122" s="25">
        <v>42036</v>
      </c>
      <c r="D1122" s="36">
        <v>5</v>
      </c>
      <c r="E1122" s="9" t="s">
        <v>37</v>
      </c>
      <c r="F1122" s="20" t="s">
        <v>66</v>
      </c>
      <c r="G1122" s="79">
        <v>27700000</v>
      </c>
      <c r="H1122" s="78">
        <f t="shared" si="16"/>
        <v>27700000</v>
      </c>
      <c r="I1122" s="19" t="s">
        <v>905</v>
      </c>
      <c r="J1122" s="19" t="s">
        <v>905</v>
      </c>
      <c r="K1122" s="37" t="s">
        <v>814</v>
      </c>
      <c r="N1122" s="14"/>
    </row>
    <row r="1123" spans="1:14" s="13" customFormat="1" ht="243.75">
      <c r="A1123" s="12" t="s">
        <v>255</v>
      </c>
      <c r="B1123" s="18" t="s">
        <v>872</v>
      </c>
      <c r="C1123" s="25">
        <v>42036</v>
      </c>
      <c r="D1123" s="36">
        <v>5</v>
      </c>
      <c r="E1123" s="9" t="s">
        <v>37</v>
      </c>
      <c r="F1123" s="20" t="s">
        <v>66</v>
      </c>
      <c r="G1123" s="79">
        <v>20595000</v>
      </c>
      <c r="H1123" s="78">
        <f t="shared" si="16"/>
        <v>20595000</v>
      </c>
      <c r="I1123" s="19" t="s">
        <v>905</v>
      </c>
      <c r="J1123" s="19" t="s">
        <v>905</v>
      </c>
      <c r="K1123" s="37" t="s">
        <v>814</v>
      </c>
      <c r="N1123" s="14"/>
    </row>
    <row r="1124" spans="1:14" s="13" customFormat="1" ht="243.75">
      <c r="A1124" s="12" t="s">
        <v>255</v>
      </c>
      <c r="B1124" s="18" t="s">
        <v>872</v>
      </c>
      <c r="C1124" s="25">
        <v>42036</v>
      </c>
      <c r="D1124" s="36">
        <v>5</v>
      </c>
      <c r="E1124" s="9" t="s">
        <v>37</v>
      </c>
      <c r="F1124" s="20" t="s">
        <v>66</v>
      </c>
      <c r="G1124" s="79">
        <v>20595000</v>
      </c>
      <c r="H1124" s="78">
        <f t="shared" si="16"/>
        <v>20595000</v>
      </c>
      <c r="I1124" s="19" t="s">
        <v>905</v>
      </c>
      <c r="J1124" s="19" t="s">
        <v>905</v>
      </c>
      <c r="K1124" s="37" t="s">
        <v>814</v>
      </c>
      <c r="N1124" s="14"/>
    </row>
    <row r="1125" spans="1:14" s="13" customFormat="1" ht="187.5">
      <c r="A1125" s="12" t="s">
        <v>255</v>
      </c>
      <c r="B1125" s="18" t="s">
        <v>873</v>
      </c>
      <c r="C1125" s="25">
        <v>42036</v>
      </c>
      <c r="D1125" s="36">
        <v>5</v>
      </c>
      <c r="E1125" s="9" t="s">
        <v>37</v>
      </c>
      <c r="F1125" s="20" t="s">
        <v>66</v>
      </c>
      <c r="G1125" s="79">
        <v>17985000</v>
      </c>
      <c r="H1125" s="78">
        <f aca="true" t="shared" si="17" ref="H1125:H1188">+G1125</f>
        <v>17985000</v>
      </c>
      <c r="I1125" s="19" t="s">
        <v>905</v>
      </c>
      <c r="J1125" s="19" t="s">
        <v>905</v>
      </c>
      <c r="K1125" s="37" t="s">
        <v>814</v>
      </c>
      <c r="N1125" s="14"/>
    </row>
    <row r="1126" spans="1:14" s="13" customFormat="1" ht="168.75">
      <c r="A1126" s="12" t="s">
        <v>255</v>
      </c>
      <c r="B1126" s="18" t="s">
        <v>874</v>
      </c>
      <c r="C1126" s="25">
        <v>42036</v>
      </c>
      <c r="D1126" s="36">
        <v>5</v>
      </c>
      <c r="E1126" s="9" t="s">
        <v>37</v>
      </c>
      <c r="F1126" s="20" t="s">
        <v>66</v>
      </c>
      <c r="G1126" s="79">
        <v>20595000</v>
      </c>
      <c r="H1126" s="78">
        <f t="shared" si="17"/>
        <v>20595000</v>
      </c>
      <c r="I1126" s="19" t="s">
        <v>905</v>
      </c>
      <c r="J1126" s="19" t="s">
        <v>905</v>
      </c>
      <c r="K1126" s="37" t="s">
        <v>814</v>
      </c>
      <c r="N1126" s="14"/>
    </row>
    <row r="1127" spans="1:14" s="13" customFormat="1" ht="150">
      <c r="A1127" s="12" t="s">
        <v>255</v>
      </c>
      <c r="B1127" s="18" t="s">
        <v>875</v>
      </c>
      <c r="C1127" s="25">
        <v>42036</v>
      </c>
      <c r="D1127" s="36">
        <v>5</v>
      </c>
      <c r="E1127" s="9" t="s">
        <v>37</v>
      </c>
      <c r="F1127" s="20" t="s">
        <v>66</v>
      </c>
      <c r="G1127" s="79">
        <v>11225000</v>
      </c>
      <c r="H1127" s="78">
        <f t="shared" si="17"/>
        <v>11225000</v>
      </c>
      <c r="I1127" s="19" t="s">
        <v>905</v>
      </c>
      <c r="J1127" s="19" t="s">
        <v>905</v>
      </c>
      <c r="K1127" s="37" t="s">
        <v>814</v>
      </c>
      <c r="N1127" s="14"/>
    </row>
    <row r="1128" spans="1:14" s="13" customFormat="1" ht="168.75">
      <c r="A1128" s="12" t="s">
        <v>255</v>
      </c>
      <c r="B1128" s="18" t="s">
        <v>876</v>
      </c>
      <c r="C1128" s="25">
        <v>42036</v>
      </c>
      <c r="D1128" s="36">
        <v>5</v>
      </c>
      <c r="E1128" s="9" t="s">
        <v>37</v>
      </c>
      <c r="F1128" s="20" t="s">
        <v>66</v>
      </c>
      <c r="G1128" s="79">
        <v>20595000</v>
      </c>
      <c r="H1128" s="78">
        <f t="shared" si="17"/>
        <v>20595000</v>
      </c>
      <c r="I1128" s="19" t="s">
        <v>905</v>
      </c>
      <c r="J1128" s="19" t="s">
        <v>905</v>
      </c>
      <c r="K1128" s="37" t="s">
        <v>814</v>
      </c>
      <c r="N1128" s="14"/>
    </row>
    <row r="1129" spans="1:14" s="13" customFormat="1" ht="168.75">
      <c r="A1129" s="12" t="s">
        <v>255</v>
      </c>
      <c r="B1129" s="18" t="s">
        <v>876</v>
      </c>
      <c r="C1129" s="25">
        <v>42036</v>
      </c>
      <c r="D1129" s="36">
        <v>5</v>
      </c>
      <c r="E1129" s="9" t="s">
        <v>37</v>
      </c>
      <c r="F1129" s="20" t="s">
        <v>66</v>
      </c>
      <c r="G1129" s="79">
        <v>20595000</v>
      </c>
      <c r="H1129" s="78">
        <f t="shared" si="17"/>
        <v>20595000</v>
      </c>
      <c r="I1129" s="19" t="s">
        <v>905</v>
      </c>
      <c r="J1129" s="19" t="s">
        <v>905</v>
      </c>
      <c r="K1129" s="37" t="s">
        <v>814</v>
      </c>
      <c r="N1129" s="14"/>
    </row>
    <row r="1130" spans="1:14" s="13" customFormat="1" ht="168.75">
      <c r="A1130" s="12" t="s">
        <v>255</v>
      </c>
      <c r="B1130" s="18" t="s">
        <v>876</v>
      </c>
      <c r="C1130" s="25">
        <v>42036</v>
      </c>
      <c r="D1130" s="36">
        <v>5</v>
      </c>
      <c r="E1130" s="9" t="s">
        <v>37</v>
      </c>
      <c r="F1130" s="20" t="s">
        <v>66</v>
      </c>
      <c r="G1130" s="79">
        <v>20595000</v>
      </c>
      <c r="H1130" s="78">
        <f t="shared" si="17"/>
        <v>20595000</v>
      </c>
      <c r="I1130" s="19" t="s">
        <v>905</v>
      </c>
      <c r="J1130" s="19" t="s">
        <v>905</v>
      </c>
      <c r="K1130" s="37" t="s">
        <v>814</v>
      </c>
      <c r="N1130" s="14"/>
    </row>
    <row r="1131" spans="1:14" s="13" customFormat="1" ht="168.75">
      <c r="A1131" s="12" t="s">
        <v>255</v>
      </c>
      <c r="B1131" s="18" t="s">
        <v>876</v>
      </c>
      <c r="C1131" s="25">
        <v>42036</v>
      </c>
      <c r="D1131" s="36">
        <v>5</v>
      </c>
      <c r="E1131" s="9" t="s">
        <v>37</v>
      </c>
      <c r="F1131" s="20" t="s">
        <v>66</v>
      </c>
      <c r="G1131" s="79">
        <v>20595000</v>
      </c>
      <c r="H1131" s="78">
        <f t="shared" si="17"/>
        <v>20595000</v>
      </c>
      <c r="I1131" s="19" t="s">
        <v>905</v>
      </c>
      <c r="J1131" s="19" t="s">
        <v>905</v>
      </c>
      <c r="K1131" s="37" t="s">
        <v>814</v>
      </c>
      <c r="N1131" s="14"/>
    </row>
    <row r="1132" spans="1:14" s="13" customFormat="1" ht="206.25">
      <c r="A1132" s="12" t="s">
        <v>255</v>
      </c>
      <c r="B1132" s="18" t="s">
        <v>877</v>
      </c>
      <c r="C1132" s="25">
        <v>42036</v>
      </c>
      <c r="D1132" s="36">
        <v>5</v>
      </c>
      <c r="E1132" s="9" t="s">
        <v>37</v>
      </c>
      <c r="F1132" s="20" t="s">
        <v>66</v>
      </c>
      <c r="G1132" s="79">
        <v>20595000</v>
      </c>
      <c r="H1132" s="78">
        <f t="shared" si="17"/>
        <v>20595000</v>
      </c>
      <c r="I1132" s="19" t="s">
        <v>905</v>
      </c>
      <c r="J1132" s="19" t="s">
        <v>905</v>
      </c>
      <c r="K1132" s="37" t="s">
        <v>814</v>
      </c>
      <c r="N1132" s="14"/>
    </row>
    <row r="1133" spans="1:14" s="13" customFormat="1" ht="168.75">
      <c r="A1133" s="12" t="s">
        <v>255</v>
      </c>
      <c r="B1133" s="18" t="s">
        <v>878</v>
      </c>
      <c r="C1133" s="25">
        <v>42036</v>
      </c>
      <c r="D1133" s="36">
        <v>5</v>
      </c>
      <c r="E1133" s="9" t="s">
        <v>37</v>
      </c>
      <c r="F1133" s="20" t="s">
        <v>66</v>
      </c>
      <c r="G1133" s="79">
        <v>9925000</v>
      </c>
      <c r="H1133" s="78">
        <f t="shared" si="17"/>
        <v>9925000</v>
      </c>
      <c r="I1133" s="19" t="s">
        <v>905</v>
      </c>
      <c r="J1133" s="19" t="s">
        <v>905</v>
      </c>
      <c r="K1133" s="37" t="s">
        <v>814</v>
      </c>
      <c r="N1133" s="14"/>
    </row>
    <row r="1134" spans="1:14" s="13" customFormat="1" ht="168.75">
      <c r="A1134" s="12" t="s">
        <v>255</v>
      </c>
      <c r="B1134" s="18" t="s">
        <v>878</v>
      </c>
      <c r="C1134" s="25">
        <v>42036</v>
      </c>
      <c r="D1134" s="36">
        <v>5</v>
      </c>
      <c r="E1134" s="9" t="s">
        <v>37</v>
      </c>
      <c r="F1134" s="20" t="s">
        <v>66</v>
      </c>
      <c r="G1134" s="79">
        <v>9925000</v>
      </c>
      <c r="H1134" s="78">
        <f t="shared" si="17"/>
        <v>9925000</v>
      </c>
      <c r="I1134" s="19" t="s">
        <v>905</v>
      </c>
      <c r="J1134" s="19" t="s">
        <v>905</v>
      </c>
      <c r="K1134" s="37" t="s">
        <v>814</v>
      </c>
      <c r="N1134" s="14"/>
    </row>
    <row r="1135" spans="1:14" s="13" customFormat="1" ht="168.75">
      <c r="A1135" s="12" t="s">
        <v>255</v>
      </c>
      <c r="B1135" s="18" t="s">
        <v>878</v>
      </c>
      <c r="C1135" s="25">
        <v>42036</v>
      </c>
      <c r="D1135" s="36">
        <v>5</v>
      </c>
      <c r="E1135" s="9" t="s">
        <v>37</v>
      </c>
      <c r="F1135" s="20" t="s">
        <v>66</v>
      </c>
      <c r="G1135" s="79">
        <v>9925000</v>
      </c>
      <c r="H1135" s="78">
        <f t="shared" si="17"/>
        <v>9925000</v>
      </c>
      <c r="I1135" s="19" t="s">
        <v>905</v>
      </c>
      <c r="J1135" s="19" t="s">
        <v>905</v>
      </c>
      <c r="K1135" s="37" t="s">
        <v>814</v>
      </c>
      <c r="N1135" s="14"/>
    </row>
    <row r="1136" spans="1:14" s="13" customFormat="1" ht="168.75">
      <c r="A1136" s="12" t="s">
        <v>255</v>
      </c>
      <c r="B1136" s="18" t="s">
        <v>878</v>
      </c>
      <c r="C1136" s="25">
        <v>42036</v>
      </c>
      <c r="D1136" s="36">
        <v>5</v>
      </c>
      <c r="E1136" s="9" t="s">
        <v>37</v>
      </c>
      <c r="F1136" s="20" t="s">
        <v>66</v>
      </c>
      <c r="G1136" s="79">
        <v>9925000</v>
      </c>
      <c r="H1136" s="78">
        <f t="shared" si="17"/>
        <v>9925000</v>
      </c>
      <c r="I1136" s="19" t="s">
        <v>905</v>
      </c>
      <c r="J1136" s="19" t="s">
        <v>905</v>
      </c>
      <c r="K1136" s="37" t="s">
        <v>814</v>
      </c>
      <c r="N1136" s="14"/>
    </row>
    <row r="1137" spans="1:14" s="13" customFormat="1" ht="168.75">
      <c r="A1137" s="12" t="s">
        <v>255</v>
      </c>
      <c r="B1137" s="18" t="s">
        <v>878</v>
      </c>
      <c r="C1137" s="25">
        <v>42036</v>
      </c>
      <c r="D1137" s="36">
        <v>5</v>
      </c>
      <c r="E1137" s="9" t="s">
        <v>37</v>
      </c>
      <c r="F1137" s="20" t="s">
        <v>66</v>
      </c>
      <c r="G1137" s="79">
        <v>9925000</v>
      </c>
      <c r="H1137" s="78">
        <f t="shared" si="17"/>
        <v>9925000</v>
      </c>
      <c r="I1137" s="19" t="s">
        <v>905</v>
      </c>
      <c r="J1137" s="19" t="s">
        <v>905</v>
      </c>
      <c r="K1137" s="37" t="s">
        <v>814</v>
      </c>
      <c r="N1137" s="14"/>
    </row>
    <row r="1138" spans="1:14" s="13" customFormat="1" ht="168.75">
      <c r="A1138" s="12" t="s">
        <v>255</v>
      </c>
      <c r="B1138" s="18" t="s">
        <v>878</v>
      </c>
      <c r="C1138" s="25">
        <v>42036</v>
      </c>
      <c r="D1138" s="36">
        <v>5</v>
      </c>
      <c r="E1138" s="9" t="s">
        <v>37</v>
      </c>
      <c r="F1138" s="20" t="s">
        <v>66</v>
      </c>
      <c r="G1138" s="79">
        <v>9925000</v>
      </c>
      <c r="H1138" s="78">
        <f t="shared" si="17"/>
        <v>9925000</v>
      </c>
      <c r="I1138" s="19" t="s">
        <v>905</v>
      </c>
      <c r="J1138" s="19" t="s">
        <v>905</v>
      </c>
      <c r="K1138" s="37" t="s">
        <v>814</v>
      </c>
      <c r="N1138" s="14"/>
    </row>
    <row r="1139" spans="1:14" s="13" customFormat="1" ht="168.75">
      <c r="A1139" s="12" t="s">
        <v>255</v>
      </c>
      <c r="B1139" s="18" t="s">
        <v>878</v>
      </c>
      <c r="C1139" s="25">
        <v>42036</v>
      </c>
      <c r="D1139" s="36">
        <v>5</v>
      </c>
      <c r="E1139" s="9" t="s">
        <v>37</v>
      </c>
      <c r="F1139" s="20" t="s">
        <v>66</v>
      </c>
      <c r="G1139" s="79">
        <v>9925000</v>
      </c>
      <c r="H1139" s="78">
        <f t="shared" si="17"/>
        <v>9925000</v>
      </c>
      <c r="I1139" s="19" t="s">
        <v>905</v>
      </c>
      <c r="J1139" s="19" t="s">
        <v>905</v>
      </c>
      <c r="K1139" s="37" t="s">
        <v>814</v>
      </c>
      <c r="N1139" s="14"/>
    </row>
    <row r="1140" spans="1:14" s="13" customFormat="1" ht="168.75">
      <c r="A1140" s="12" t="s">
        <v>255</v>
      </c>
      <c r="B1140" s="18" t="s">
        <v>878</v>
      </c>
      <c r="C1140" s="25">
        <v>42036</v>
      </c>
      <c r="D1140" s="36">
        <v>5</v>
      </c>
      <c r="E1140" s="9" t="s">
        <v>37</v>
      </c>
      <c r="F1140" s="20" t="s">
        <v>66</v>
      </c>
      <c r="G1140" s="79">
        <v>9925000</v>
      </c>
      <c r="H1140" s="78">
        <f t="shared" si="17"/>
        <v>9925000</v>
      </c>
      <c r="I1140" s="19" t="s">
        <v>905</v>
      </c>
      <c r="J1140" s="19" t="s">
        <v>905</v>
      </c>
      <c r="K1140" s="37" t="s">
        <v>814</v>
      </c>
      <c r="N1140" s="14"/>
    </row>
    <row r="1141" spans="1:14" s="13" customFormat="1" ht="168.75">
      <c r="A1141" s="12" t="s">
        <v>255</v>
      </c>
      <c r="B1141" s="18" t="s">
        <v>878</v>
      </c>
      <c r="C1141" s="25">
        <v>42036</v>
      </c>
      <c r="D1141" s="36">
        <v>5</v>
      </c>
      <c r="E1141" s="9" t="s">
        <v>37</v>
      </c>
      <c r="F1141" s="20" t="s">
        <v>66</v>
      </c>
      <c r="G1141" s="79">
        <v>9925000</v>
      </c>
      <c r="H1141" s="78">
        <f t="shared" si="17"/>
        <v>9925000</v>
      </c>
      <c r="I1141" s="19" t="s">
        <v>905</v>
      </c>
      <c r="J1141" s="19" t="s">
        <v>905</v>
      </c>
      <c r="K1141" s="37" t="s">
        <v>814</v>
      </c>
      <c r="N1141" s="14"/>
    </row>
    <row r="1142" spans="1:14" s="13" customFormat="1" ht="168.75">
      <c r="A1142" s="12" t="s">
        <v>255</v>
      </c>
      <c r="B1142" s="18" t="s">
        <v>878</v>
      </c>
      <c r="C1142" s="25">
        <v>42036</v>
      </c>
      <c r="D1142" s="36">
        <v>5</v>
      </c>
      <c r="E1142" s="9" t="s">
        <v>37</v>
      </c>
      <c r="F1142" s="20" t="s">
        <v>66</v>
      </c>
      <c r="G1142" s="79">
        <v>9925000</v>
      </c>
      <c r="H1142" s="78">
        <f t="shared" si="17"/>
        <v>9925000</v>
      </c>
      <c r="I1142" s="19" t="s">
        <v>905</v>
      </c>
      <c r="J1142" s="19" t="s">
        <v>905</v>
      </c>
      <c r="K1142" s="37" t="s">
        <v>814</v>
      </c>
      <c r="N1142" s="14"/>
    </row>
    <row r="1143" spans="1:14" s="13" customFormat="1" ht="168.75">
      <c r="A1143" s="12" t="s">
        <v>255</v>
      </c>
      <c r="B1143" s="18" t="s">
        <v>878</v>
      </c>
      <c r="C1143" s="25">
        <v>42036</v>
      </c>
      <c r="D1143" s="36">
        <v>5</v>
      </c>
      <c r="E1143" s="9" t="s">
        <v>37</v>
      </c>
      <c r="F1143" s="20" t="s">
        <v>66</v>
      </c>
      <c r="G1143" s="79">
        <v>9925000</v>
      </c>
      <c r="H1143" s="78">
        <f t="shared" si="17"/>
        <v>9925000</v>
      </c>
      <c r="I1143" s="19" t="s">
        <v>905</v>
      </c>
      <c r="J1143" s="19" t="s">
        <v>905</v>
      </c>
      <c r="K1143" s="37" t="s">
        <v>814</v>
      </c>
      <c r="N1143" s="14"/>
    </row>
    <row r="1144" spans="1:14" s="13" customFormat="1" ht="168.75">
      <c r="A1144" s="12" t="s">
        <v>255</v>
      </c>
      <c r="B1144" s="18" t="s">
        <v>878</v>
      </c>
      <c r="C1144" s="25">
        <v>42036</v>
      </c>
      <c r="D1144" s="36">
        <v>5</v>
      </c>
      <c r="E1144" s="9" t="s">
        <v>37</v>
      </c>
      <c r="F1144" s="20" t="s">
        <v>66</v>
      </c>
      <c r="G1144" s="79">
        <v>9925000</v>
      </c>
      <c r="H1144" s="78">
        <f t="shared" si="17"/>
        <v>9925000</v>
      </c>
      <c r="I1144" s="19" t="s">
        <v>905</v>
      </c>
      <c r="J1144" s="19" t="s">
        <v>905</v>
      </c>
      <c r="K1144" s="37" t="s">
        <v>814</v>
      </c>
      <c r="N1144" s="14"/>
    </row>
    <row r="1145" spans="1:14" s="13" customFormat="1" ht="168.75">
      <c r="A1145" s="12" t="s">
        <v>255</v>
      </c>
      <c r="B1145" s="18" t="s">
        <v>878</v>
      </c>
      <c r="C1145" s="25">
        <v>42036</v>
      </c>
      <c r="D1145" s="36">
        <v>5</v>
      </c>
      <c r="E1145" s="9" t="s">
        <v>37</v>
      </c>
      <c r="F1145" s="20" t="s">
        <v>66</v>
      </c>
      <c r="G1145" s="79">
        <v>9925000</v>
      </c>
      <c r="H1145" s="78">
        <f t="shared" si="17"/>
        <v>9925000</v>
      </c>
      <c r="I1145" s="19" t="s">
        <v>905</v>
      </c>
      <c r="J1145" s="19" t="s">
        <v>905</v>
      </c>
      <c r="K1145" s="37" t="s">
        <v>814</v>
      </c>
      <c r="N1145" s="14"/>
    </row>
    <row r="1146" spans="1:14" s="13" customFormat="1" ht="168.75">
      <c r="A1146" s="12" t="s">
        <v>255</v>
      </c>
      <c r="B1146" s="18" t="s">
        <v>878</v>
      </c>
      <c r="C1146" s="25">
        <v>42036</v>
      </c>
      <c r="D1146" s="36">
        <v>5</v>
      </c>
      <c r="E1146" s="9" t="s">
        <v>37</v>
      </c>
      <c r="F1146" s="20" t="s">
        <v>66</v>
      </c>
      <c r="G1146" s="79">
        <v>9925000</v>
      </c>
      <c r="H1146" s="78">
        <f t="shared" si="17"/>
        <v>9925000</v>
      </c>
      <c r="I1146" s="19" t="s">
        <v>905</v>
      </c>
      <c r="J1146" s="19" t="s">
        <v>905</v>
      </c>
      <c r="K1146" s="37" t="s">
        <v>814</v>
      </c>
      <c r="N1146" s="14"/>
    </row>
    <row r="1147" spans="1:14" s="13" customFormat="1" ht="168.75">
      <c r="A1147" s="12" t="s">
        <v>255</v>
      </c>
      <c r="B1147" s="18" t="s">
        <v>878</v>
      </c>
      <c r="C1147" s="25">
        <v>42036</v>
      </c>
      <c r="D1147" s="36">
        <v>5</v>
      </c>
      <c r="E1147" s="9" t="s">
        <v>37</v>
      </c>
      <c r="F1147" s="20" t="s">
        <v>66</v>
      </c>
      <c r="G1147" s="79">
        <v>9925000</v>
      </c>
      <c r="H1147" s="78">
        <f t="shared" si="17"/>
        <v>9925000</v>
      </c>
      <c r="I1147" s="19" t="s">
        <v>905</v>
      </c>
      <c r="J1147" s="19" t="s">
        <v>905</v>
      </c>
      <c r="K1147" s="37" t="s">
        <v>814</v>
      </c>
      <c r="N1147" s="14"/>
    </row>
    <row r="1148" spans="1:14" s="13" customFormat="1" ht="168.75">
      <c r="A1148" s="12" t="s">
        <v>255</v>
      </c>
      <c r="B1148" s="18" t="s">
        <v>878</v>
      </c>
      <c r="C1148" s="25">
        <v>42036</v>
      </c>
      <c r="D1148" s="36">
        <v>5</v>
      </c>
      <c r="E1148" s="9" t="s">
        <v>37</v>
      </c>
      <c r="F1148" s="20" t="s">
        <v>66</v>
      </c>
      <c r="G1148" s="79">
        <v>9925000</v>
      </c>
      <c r="H1148" s="78">
        <f t="shared" si="17"/>
        <v>9925000</v>
      </c>
      <c r="I1148" s="19" t="s">
        <v>905</v>
      </c>
      <c r="J1148" s="19" t="s">
        <v>905</v>
      </c>
      <c r="K1148" s="37" t="s">
        <v>814</v>
      </c>
      <c r="N1148" s="14"/>
    </row>
    <row r="1149" spans="1:14" s="13" customFormat="1" ht="168.75">
      <c r="A1149" s="12" t="s">
        <v>255</v>
      </c>
      <c r="B1149" s="18" t="s">
        <v>878</v>
      </c>
      <c r="C1149" s="25">
        <v>42036</v>
      </c>
      <c r="D1149" s="36">
        <v>5</v>
      </c>
      <c r="E1149" s="9" t="s">
        <v>37</v>
      </c>
      <c r="F1149" s="20" t="s">
        <v>66</v>
      </c>
      <c r="G1149" s="79">
        <v>9925000</v>
      </c>
      <c r="H1149" s="78">
        <f t="shared" si="17"/>
        <v>9925000</v>
      </c>
      <c r="I1149" s="19" t="s">
        <v>905</v>
      </c>
      <c r="J1149" s="19" t="s">
        <v>905</v>
      </c>
      <c r="K1149" s="37" t="s">
        <v>814</v>
      </c>
      <c r="N1149" s="14"/>
    </row>
    <row r="1150" spans="1:14" s="13" customFormat="1" ht="168.75">
      <c r="A1150" s="12" t="s">
        <v>255</v>
      </c>
      <c r="B1150" s="18" t="s">
        <v>878</v>
      </c>
      <c r="C1150" s="25">
        <v>42036</v>
      </c>
      <c r="D1150" s="36">
        <v>5</v>
      </c>
      <c r="E1150" s="9" t="s">
        <v>37</v>
      </c>
      <c r="F1150" s="20" t="s">
        <v>66</v>
      </c>
      <c r="G1150" s="79">
        <v>9925000</v>
      </c>
      <c r="H1150" s="78">
        <f t="shared" si="17"/>
        <v>9925000</v>
      </c>
      <c r="I1150" s="19" t="s">
        <v>905</v>
      </c>
      <c r="J1150" s="19" t="s">
        <v>905</v>
      </c>
      <c r="K1150" s="37" t="s">
        <v>814</v>
      </c>
      <c r="N1150" s="14"/>
    </row>
    <row r="1151" spans="1:14" s="13" customFormat="1" ht="168.75">
      <c r="A1151" s="12" t="s">
        <v>255</v>
      </c>
      <c r="B1151" s="18" t="s">
        <v>878</v>
      </c>
      <c r="C1151" s="25">
        <v>42036</v>
      </c>
      <c r="D1151" s="36">
        <v>5</v>
      </c>
      <c r="E1151" s="9" t="s">
        <v>37</v>
      </c>
      <c r="F1151" s="20" t="s">
        <v>66</v>
      </c>
      <c r="G1151" s="79">
        <v>8700000</v>
      </c>
      <c r="H1151" s="78">
        <f t="shared" si="17"/>
        <v>8700000</v>
      </c>
      <c r="I1151" s="19" t="s">
        <v>905</v>
      </c>
      <c r="J1151" s="19" t="s">
        <v>905</v>
      </c>
      <c r="K1151" s="37" t="s">
        <v>814</v>
      </c>
      <c r="N1151" s="14"/>
    </row>
    <row r="1152" spans="1:14" s="13" customFormat="1" ht="168.75">
      <c r="A1152" s="12" t="s">
        <v>255</v>
      </c>
      <c r="B1152" s="18" t="s">
        <v>879</v>
      </c>
      <c r="C1152" s="25">
        <v>42036</v>
      </c>
      <c r="D1152" s="36">
        <v>5</v>
      </c>
      <c r="E1152" s="9" t="s">
        <v>37</v>
      </c>
      <c r="F1152" s="20" t="s">
        <v>66</v>
      </c>
      <c r="G1152" s="79">
        <v>7685000</v>
      </c>
      <c r="H1152" s="78">
        <f t="shared" si="17"/>
        <v>7685000</v>
      </c>
      <c r="I1152" s="19" t="s">
        <v>905</v>
      </c>
      <c r="J1152" s="19" t="s">
        <v>905</v>
      </c>
      <c r="K1152" s="37" t="s">
        <v>814</v>
      </c>
      <c r="N1152" s="14"/>
    </row>
    <row r="1153" spans="1:14" s="13" customFormat="1" ht="168.75">
      <c r="A1153" s="12" t="s">
        <v>255</v>
      </c>
      <c r="B1153" s="18" t="s">
        <v>879</v>
      </c>
      <c r="C1153" s="25">
        <v>42036</v>
      </c>
      <c r="D1153" s="36">
        <v>5</v>
      </c>
      <c r="E1153" s="9" t="s">
        <v>37</v>
      </c>
      <c r="F1153" s="20" t="s">
        <v>66</v>
      </c>
      <c r="G1153" s="79">
        <v>7685000</v>
      </c>
      <c r="H1153" s="78">
        <f t="shared" si="17"/>
        <v>7685000</v>
      </c>
      <c r="I1153" s="19" t="s">
        <v>905</v>
      </c>
      <c r="J1153" s="19" t="s">
        <v>905</v>
      </c>
      <c r="K1153" s="37" t="s">
        <v>814</v>
      </c>
      <c r="N1153" s="14"/>
    </row>
    <row r="1154" spans="1:14" s="13" customFormat="1" ht="168.75">
      <c r="A1154" s="12" t="s">
        <v>255</v>
      </c>
      <c r="B1154" s="18" t="s">
        <v>879</v>
      </c>
      <c r="C1154" s="25">
        <v>42036</v>
      </c>
      <c r="D1154" s="36">
        <v>5</v>
      </c>
      <c r="E1154" s="9" t="s">
        <v>37</v>
      </c>
      <c r="F1154" s="20" t="s">
        <v>66</v>
      </c>
      <c r="G1154" s="79">
        <v>7685000</v>
      </c>
      <c r="H1154" s="78">
        <f t="shared" si="17"/>
        <v>7685000</v>
      </c>
      <c r="I1154" s="19" t="s">
        <v>905</v>
      </c>
      <c r="J1154" s="19" t="s">
        <v>905</v>
      </c>
      <c r="K1154" s="37" t="s">
        <v>814</v>
      </c>
      <c r="N1154" s="14"/>
    </row>
    <row r="1155" spans="1:14" s="13" customFormat="1" ht="168.75">
      <c r="A1155" s="12" t="s">
        <v>255</v>
      </c>
      <c r="B1155" s="18" t="s">
        <v>879</v>
      </c>
      <c r="C1155" s="25">
        <v>42036</v>
      </c>
      <c r="D1155" s="36">
        <v>5</v>
      </c>
      <c r="E1155" s="9" t="s">
        <v>37</v>
      </c>
      <c r="F1155" s="20" t="s">
        <v>66</v>
      </c>
      <c r="G1155" s="79">
        <v>7685000</v>
      </c>
      <c r="H1155" s="78">
        <f t="shared" si="17"/>
        <v>7685000</v>
      </c>
      <c r="I1155" s="19" t="s">
        <v>905</v>
      </c>
      <c r="J1155" s="19" t="s">
        <v>905</v>
      </c>
      <c r="K1155" s="37" t="s">
        <v>814</v>
      </c>
      <c r="N1155" s="14"/>
    </row>
    <row r="1156" spans="1:14" s="13" customFormat="1" ht="168.75">
      <c r="A1156" s="12" t="s">
        <v>255</v>
      </c>
      <c r="B1156" s="18" t="s">
        <v>879</v>
      </c>
      <c r="C1156" s="25">
        <v>42036</v>
      </c>
      <c r="D1156" s="36">
        <v>5</v>
      </c>
      <c r="E1156" s="9" t="s">
        <v>37</v>
      </c>
      <c r="F1156" s="20" t="s">
        <v>66</v>
      </c>
      <c r="G1156" s="79">
        <v>7685000</v>
      </c>
      <c r="H1156" s="78">
        <f t="shared" si="17"/>
        <v>7685000</v>
      </c>
      <c r="I1156" s="19" t="s">
        <v>905</v>
      </c>
      <c r="J1156" s="19" t="s">
        <v>905</v>
      </c>
      <c r="K1156" s="37" t="s">
        <v>814</v>
      </c>
      <c r="N1156" s="14"/>
    </row>
    <row r="1157" spans="1:14" s="13" customFormat="1" ht="168.75">
      <c r="A1157" s="12" t="s">
        <v>255</v>
      </c>
      <c r="B1157" s="18" t="s">
        <v>880</v>
      </c>
      <c r="C1157" s="25">
        <v>42036</v>
      </c>
      <c r="D1157" s="36">
        <v>5</v>
      </c>
      <c r="E1157" s="9" t="s">
        <v>37</v>
      </c>
      <c r="F1157" s="20" t="s">
        <v>66</v>
      </c>
      <c r="G1157" s="79">
        <v>7685000</v>
      </c>
      <c r="H1157" s="78">
        <f t="shared" si="17"/>
        <v>7685000</v>
      </c>
      <c r="I1157" s="19" t="s">
        <v>905</v>
      </c>
      <c r="J1157" s="19" t="s">
        <v>905</v>
      </c>
      <c r="K1157" s="37" t="s">
        <v>814</v>
      </c>
      <c r="N1157" s="14"/>
    </row>
    <row r="1158" spans="1:14" s="13" customFormat="1" ht="150">
      <c r="A1158" s="12" t="s">
        <v>255</v>
      </c>
      <c r="B1158" s="18" t="s">
        <v>881</v>
      </c>
      <c r="C1158" s="25">
        <v>42036</v>
      </c>
      <c r="D1158" s="36" t="s">
        <v>882</v>
      </c>
      <c r="E1158" s="9" t="s">
        <v>37</v>
      </c>
      <c r="F1158" s="20" t="s">
        <v>66</v>
      </c>
      <c r="G1158" s="79">
        <v>10415040</v>
      </c>
      <c r="H1158" s="78">
        <f t="shared" si="17"/>
        <v>10415040</v>
      </c>
      <c r="I1158" s="19" t="s">
        <v>905</v>
      </c>
      <c r="J1158" s="19" t="s">
        <v>905</v>
      </c>
      <c r="K1158" s="37" t="s">
        <v>814</v>
      </c>
      <c r="N1158" s="14"/>
    </row>
    <row r="1159" spans="1:14" s="13" customFormat="1" ht="131.25">
      <c r="A1159" s="12" t="s">
        <v>255</v>
      </c>
      <c r="B1159" s="18" t="s">
        <v>883</v>
      </c>
      <c r="C1159" s="25">
        <v>42036</v>
      </c>
      <c r="D1159" s="17">
        <v>5</v>
      </c>
      <c r="E1159" s="9" t="s">
        <v>37</v>
      </c>
      <c r="F1159" s="20" t="s">
        <v>66</v>
      </c>
      <c r="G1159" s="79">
        <v>23270000</v>
      </c>
      <c r="H1159" s="78">
        <f t="shared" si="17"/>
        <v>23270000</v>
      </c>
      <c r="I1159" s="19" t="s">
        <v>905</v>
      </c>
      <c r="J1159" s="19" t="s">
        <v>905</v>
      </c>
      <c r="K1159" s="37" t="s">
        <v>814</v>
      </c>
      <c r="N1159" s="14"/>
    </row>
    <row r="1160" spans="1:14" s="13" customFormat="1" ht="112.5">
      <c r="A1160" s="12" t="s">
        <v>255</v>
      </c>
      <c r="B1160" s="18" t="s">
        <v>884</v>
      </c>
      <c r="C1160" s="25">
        <v>42036</v>
      </c>
      <c r="D1160" s="36">
        <v>5</v>
      </c>
      <c r="E1160" s="9" t="s">
        <v>37</v>
      </c>
      <c r="F1160" s="20" t="s">
        <v>66</v>
      </c>
      <c r="G1160" s="79">
        <v>27700000</v>
      </c>
      <c r="H1160" s="78">
        <f t="shared" si="17"/>
        <v>27700000</v>
      </c>
      <c r="I1160" s="19" t="s">
        <v>905</v>
      </c>
      <c r="J1160" s="19" t="s">
        <v>905</v>
      </c>
      <c r="K1160" s="37" t="s">
        <v>814</v>
      </c>
      <c r="N1160" s="14"/>
    </row>
    <row r="1161" spans="1:14" s="13" customFormat="1" ht="93.75">
      <c r="A1161" s="12" t="s">
        <v>255</v>
      </c>
      <c r="B1161" s="18" t="s">
        <v>885</v>
      </c>
      <c r="C1161" s="25">
        <v>42036</v>
      </c>
      <c r="D1161" s="36">
        <v>5</v>
      </c>
      <c r="E1161" s="9" t="s">
        <v>37</v>
      </c>
      <c r="F1161" s="20" t="s">
        <v>66</v>
      </c>
      <c r="G1161" s="79">
        <v>29845000</v>
      </c>
      <c r="H1161" s="78">
        <f t="shared" si="17"/>
        <v>29845000</v>
      </c>
      <c r="I1161" s="19" t="s">
        <v>905</v>
      </c>
      <c r="J1161" s="19" t="s">
        <v>905</v>
      </c>
      <c r="K1161" s="37" t="s">
        <v>814</v>
      </c>
      <c r="N1161" s="14"/>
    </row>
    <row r="1162" spans="1:14" s="13" customFormat="1" ht="112.5">
      <c r="A1162" s="12" t="s">
        <v>255</v>
      </c>
      <c r="B1162" s="18" t="s">
        <v>886</v>
      </c>
      <c r="C1162" s="25">
        <v>42036</v>
      </c>
      <c r="D1162" s="36">
        <v>5</v>
      </c>
      <c r="E1162" s="9" t="s">
        <v>37</v>
      </c>
      <c r="F1162" s="20" t="s">
        <v>66</v>
      </c>
      <c r="G1162" s="79">
        <v>26993200</v>
      </c>
      <c r="H1162" s="78">
        <f t="shared" si="17"/>
        <v>26993200</v>
      </c>
      <c r="I1162" s="19" t="s">
        <v>905</v>
      </c>
      <c r="J1162" s="19" t="s">
        <v>905</v>
      </c>
      <c r="K1162" s="37" t="s">
        <v>814</v>
      </c>
      <c r="N1162" s="14"/>
    </row>
    <row r="1163" spans="1:14" s="13" customFormat="1" ht="131.25">
      <c r="A1163" s="12" t="s">
        <v>255</v>
      </c>
      <c r="B1163" s="18" t="s">
        <v>887</v>
      </c>
      <c r="C1163" s="25">
        <v>42036</v>
      </c>
      <c r="D1163" s="36">
        <v>5</v>
      </c>
      <c r="E1163" s="9" t="s">
        <v>37</v>
      </c>
      <c r="F1163" s="20" t="s">
        <v>66</v>
      </c>
      <c r="G1163" s="79">
        <v>29845000</v>
      </c>
      <c r="H1163" s="78">
        <f t="shared" si="17"/>
        <v>29845000</v>
      </c>
      <c r="I1163" s="19" t="s">
        <v>905</v>
      </c>
      <c r="J1163" s="19" t="s">
        <v>905</v>
      </c>
      <c r="K1163" s="37" t="s">
        <v>814</v>
      </c>
      <c r="N1163" s="14"/>
    </row>
    <row r="1164" spans="1:14" s="13" customFormat="1" ht="131.25">
      <c r="A1164" s="12" t="s">
        <v>255</v>
      </c>
      <c r="B1164" s="18" t="s">
        <v>887</v>
      </c>
      <c r="C1164" s="25">
        <v>42036</v>
      </c>
      <c r="D1164" s="36">
        <v>5</v>
      </c>
      <c r="E1164" s="9" t="s">
        <v>37</v>
      </c>
      <c r="F1164" s="20" t="s">
        <v>66</v>
      </c>
      <c r="G1164" s="79">
        <v>29845000</v>
      </c>
      <c r="H1164" s="78">
        <f t="shared" si="17"/>
        <v>29845000</v>
      </c>
      <c r="I1164" s="19" t="s">
        <v>905</v>
      </c>
      <c r="J1164" s="19" t="s">
        <v>905</v>
      </c>
      <c r="K1164" s="37" t="s">
        <v>814</v>
      </c>
      <c r="N1164" s="14"/>
    </row>
    <row r="1165" spans="1:14" s="13" customFormat="1" ht="131.25">
      <c r="A1165" s="12" t="s">
        <v>255</v>
      </c>
      <c r="B1165" s="18" t="s">
        <v>887</v>
      </c>
      <c r="C1165" s="25">
        <v>42036</v>
      </c>
      <c r="D1165" s="36">
        <v>5</v>
      </c>
      <c r="E1165" s="9" t="s">
        <v>37</v>
      </c>
      <c r="F1165" s="20" t="s">
        <v>66</v>
      </c>
      <c r="G1165" s="79">
        <v>34620199.99999999</v>
      </c>
      <c r="H1165" s="78">
        <f t="shared" si="17"/>
        <v>34620199.99999999</v>
      </c>
      <c r="I1165" s="19" t="s">
        <v>905</v>
      </c>
      <c r="J1165" s="19" t="s">
        <v>905</v>
      </c>
      <c r="K1165" s="37" t="s">
        <v>814</v>
      </c>
      <c r="N1165" s="14"/>
    </row>
    <row r="1166" spans="1:14" s="13" customFormat="1" ht="112.5">
      <c r="A1166" s="12" t="s">
        <v>255</v>
      </c>
      <c r="B1166" s="18" t="s">
        <v>888</v>
      </c>
      <c r="C1166" s="25">
        <v>42036</v>
      </c>
      <c r="D1166" s="36">
        <v>5</v>
      </c>
      <c r="E1166" s="9" t="s">
        <v>37</v>
      </c>
      <c r="F1166" s="20" t="s">
        <v>66</v>
      </c>
      <c r="G1166" s="79">
        <v>20595000</v>
      </c>
      <c r="H1166" s="78">
        <f t="shared" si="17"/>
        <v>20595000</v>
      </c>
      <c r="I1166" s="19" t="s">
        <v>905</v>
      </c>
      <c r="J1166" s="19" t="s">
        <v>905</v>
      </c>
      <c r="K1166" s="37" t="s">
        <v>814</v>
      </c>
      <c r="N1166" s="14"/>
    </row>
    <row r="1167" spans="1:14" s="13" customFormat="1" ht="131.25">
      <c r="A1167" s="12" t="s">
        <v>255</v>
      </c>
      <c r="B1167" s="18" t="s">
        <v>889</v>
      </c>
      <c r="C1167" s="25">
        <v>42036</v>
      </c>
      <c r="D1167" s="36">
        <v>5</v>
      </c>
      <c r="E1167" s="9" t="s">
        <v>37</v>
      </c>
      <c r="F1167" s="20" t="s">
        <v>66</v>
      </c>
      <c r="G1167" s="79">
        <v>20595000</v>
      </c>
      <c r="H1167" s="78">
        <f t="shared" si="17"/>
        <v>20595000</v>
      </c>
      <c r="I1167" s="19" t="s">
        <v>905</v>
      </c>
      <c r="J1167" s="19" t="s">
        <v>905</v>
      </c>
      <c r="K1167" s="37" t="s">
        <v>814</v>
      </c>
      <c r="N1167" s="14"/>
    </row>
    <row r="1168" spans="1:14" s="13" customFormat="1" ht="131.25">
      <c r="A1168" s="12" t="s">
        <v>255</v>
      </c>
      <c r="B1168" s="18" t="s">
        <v>890</v>
      </c>
      <c r="C1168" s="25">
        <v>42036</v>
      </c>
      <c r="D1168" s="36">
        <v>5</v>
      </c>
      <c r="E1168" s="9" t="s">
        <v>37</v>
      </c>
      <c r="F1168" s="20" t="s">
        <v>66</v>
      </c>
      <c r="G1168" s="79">
        <v>20595000</v>
      </c>
      <c r="H1168" s="78">
        <f t="shared" si="17"/>
        <v>20595000</v>
      </c>
      <c r="I1168" s="19" t="s">
        <v>905</v>
      </c>
      <c r="J1168" s="19" t="s">
        <v>905</v>
      </c>
      <c r="K1168" s="37" t="s">
        <v>814</v>
      </c>
      <c r="N1168" s="14"/>
    </row>
    <row r="1169" spans="1:14" s="13" customFormat="1" ht="112.5">
      <c r="A1169" s="12" t="s">
        <v>255</v>
      </c>
      <c r="B1169" s="18" t="s">
        <v>891</v>
      </c>
      <c r="C1169" s="25">
        <v>42036</v>
      </c>
      <c r="D1169" s="36">
        <v>5</v>
      </c>
      <c r="E1169" s="9" t="s">
        <v>37</v>
      </c>
      <c r="F1169" s="20" t="s">
        <v>66</v>
      </c>
      <c r="G1169" s="79">
        <v>27700000</v>
      </c>
      <c r="H1169" s="78">
        <f t="shared" si="17"/>
        <v>27700000</v>
      </c>
      <c r="I1169" s="19" t="s">
        <v>905</v>
      </c>
      <c r="J1169" s="19" t="s">
        <v>905</v>
      </c>
      <c r="K1169" s="37" t="s">
        <v>814</v>
      </c>
      <c r="N1169" s="14"/>
    </row>
    <row r="1170" spans="1:14" s="13" customFormat="1" ht="75">
      <c r="A1170" s="12" t="s">
        <v>255</v>
      </c>
      <c r="B1170" s="18" t="s">
        <v>892</v>
      </c>
      <c r="C1170" s="25">
        <v>42036</v>
      </c>
      <c r="D1170" s="36">
        <v>5</v>
      </c>
      <c r="E1170" s="9" t="s">
        <v>37</v>
      </c>
      <c r="F1170" s="20" t="s">
        <v>66</v>
      </c>
      <c r="G1170" s="79">
        <v>17985000</v>
      </c>
      <c r="H1170" s="78">
        <f t="shared" si="17"/>
        <v>17985000</v>
      </c>
      <c r="I1170" s="19" t="s">
        <v>905</v>
      </c>
      <c r="J1170" s="19" t="s">
        <v>905</v>
      </c>
      <c r="K1170" s="37" t="s">
        <v>814</v>
      </c>
      <c r="N1170" s="14"/>
    </row>
    <row r="1171" spans="1:14" s="13" customFormat="1" ht="112.5">
      <c r="A1171" s="12" t="s">
        <v>255</v>
      </c>
      <c r="B1171" s="18" t="s">
        <v>893</v>
      </c>
      <c r="C1171" s="25">
        <v>42036</v>
      </c>
      <c r="D1171" s="36">
        <v>5</v>
      </c>
      <c r="E1171" s="9" t="s">
        <v>37</v>
      </c>
      <c r="F1171" s="20" t="s">
        <v>66</v>
      </c>
      <c r="G1171" s="79">
        <v>32132000</v>
      </c>
      <c r="H1171" s="78">
        <f t="shared" si="17"/>
        <v>32132000</v>
      </c>
      <c r="I1171" s="19" t="s">
        <v>905</v>
      </c>
      <c r="J1171" s="19" t="s">
        <v>905</v>
      </c>
      <c r="K1171" s="37" t="s">
        <v>814</v>
      </c>
      <c r="N1171" s="14"/>
    </row>
    <row r="1172" spans="1:14" s="13" customFormat="1" ht="112.5">
      <c r="A1172" s="12" t="s">
        <v>255</v>
      </c>
      <c r="B1172" s="18" t="s">
        <v>894</v>
      </c>
      <c r="C1172" s="25">
        <v>42036</v>
      </c>
      <c r="D1172" s="36">
        <v>5</v>
      </c>
      <c r="E1172" s="9" t="s">
        <v>37</v>
      </c>
      <c r="F1172" s="20" t="s">
        <v>66</v>
      </c>
      <c r="G1172" s="79">
        <v>27700000</v>
      </c>
      <c r="H1172" s="78">
        <f t="shared" si="17"/>
        <v>27700000</v>
      </c>
      <c r="I1172" s="19" t="s">
        <v>905</v>
      </c>
      <c r="J1172" s="19" t="s">
        <v>905</v>
      </c>
      <c r="K1172" s="37" t="s">
        <v>814</v>
      </c>
      <c r="N1172" s="14"/>
    </row>
    <row r="1173" spans="1:14" s="13" customFormat="1" ht="131.25">
      <c r="A1173" s="12" t="s">
        <v>255</v>
      </c>
      <c r="B1173" s="18" t="s">
        <v>895</v>
      </c>
      <c r="C1173" s="25">
        <v>42036</v>
      </c>
      <c r="D1173" s="36">
        <v>5</v>
      </c>
      <c r="E1173" s="9" t="s">
        <v>37</v>
      </c>
      <c r="F1173" s="20" t="s">
        <v>66</v>
      </c>
      <c r="G1173" s="79">
        <v>27924000</v>
      </c>
      <c r="H1173" s="78">
        <f t="shared" si="17"/>
        <v>27924000</v>
      </c>
      <c r="I1173" s="19" t="s">
        <v>905</v>
      </c>
      <c r="J1173" s="19" t="s">
        <v>905</v>
      </c>
      <c r="K1173" s="37" t="s">
        <v>814</v>
      </c>
      <c r="N1173" s="14"/>
    </row>
    <row r="1174" spans="1:14" s="13" customFormat="1" ht="112.5">
      <c r="A1174" s="12" t="s">
        <v>255</v>
      </c>
      <c r="B1174" s="18" t="s">
        <v>896</v>
      </c>
      <c r="C1174" s="25">
        <v>42036</v>
      </c>
      <c r="D1174" s="36">
        <v>5</v>
      </c>
      <c r="E1174" s="9" t="s">
        <v>37</v>
      </c>
      <c r="F1174" s="20" t="s">
        <v>66</v>
      </c>
      <c r="G1174" s="79">
        <v>23270000</v>
      </c>
      <c r="H1174" s="78">
        <f t="shared" si="17"/>
        <v>23270000</v>
      </c>
      <c r="I1174" s="19" t="s">
        <v>905</v>
      </c>
      <c r="J1174" s="19" t="s">
        <v>905</v>
      </c>
      <c r="K1174" s="37" t="s">
        <v>814</v>
      </c>
      <c r="N1174" s="14"/>
    </row>
    <row r="1175" spans="1:14" s="13" customFormat="1" ht="112.5">
      <c r="A1175" s="12" t="s">
        <v>255</v>
      </c>
      <c r="B1175" s="18" t="s">
        <v>897</v>
      </c>
      <c r="C1175" s="25">
        <v>42036</v>
      </c>
      <c r="D1175" s="36">
        <v>1</v>
      </c>
      <c r="E1175" s="9" t="s">
        <v>37</v>
      </c>
      <c r="F1175" s="20" t="s">
        <v>66</v>
      </c>
      <c r="G1175" s="79">
        <v>4119000</v>
      </c>
      <c r="H1175" s="78">
        <f t="shared" si="17"/>
        <v>4119000</v>
      </c>
      <c r="I1175" s="19" t="s">
        <v>905</v>
      </c>
      <c r="J1175" s="19" t="s">
        <v>905</v>
      </c>
      <c r="K1175" s="37" t="s">
        <v>814</v>
      </c>
      <c r="N1175" s="14"/>
    </row>
    <row r="1176" spans="1:14" s="13" customFormat="1" ht="112.5">
      <c r="A1176" s="12" t="s">
        <v>255</v>
      </c>
      <c r="B1176" s="18" t="s">
        <v>897</v>
      </c>
      <c r="C1176" s="25">
        <v>42036</v>
      </c>
      <c r="D1176" s="36">
        <v>1</v>
      </c>
      <c r="E1176" s="9" t="s">
        <v>37</v>
      </c>
      <c r="F1176" s="20" t="s">
        <v>66</v>
      </c>
      <c r="G1176" s="79">
        <v>4119000</v>
      </c>
      <c r="H1176" s="78">
        <f t="shared" si="17"/>
        <v>4119000</v>
      </c>
      <c r="I1176" s="19" t="s">
        <v>905</v>
      </c>
      <c r="J1176" s="19" t="s">
        <v>905</v>
      </c>
      <c r="K1176" s="37" t="s">
        <v>814</v>
      </c>
      <c r="N1176" s="14"/>
    </row>
    <row r="1177" spans="1:14" s="13" customFormat="1" ht="112.5">
      <c r="A1177" s="12" t="s">
        <v>255</v>
      </c>
      <c r="B1177" s="18" t="s">
        <v>897</v>
      </c>
      <c r="C1177" s="25">
        <v>42036</v>
      </c>
      <c r="D1177" s="36">
        <v>1</v>
      </c>
      <c r="E1177" s="9" t="s">
        <v>37</v>
      </c>
      <c r="F1177" s="20" t="s">
        <v>66</v>
      </c>
      <c r="G1177" s="79">
        <v>4119000</v>
      </c>
      <c r="H1177" s="78">
        <f t="shared" si="17"/>
        <v>4119000</v>
      </c>
      <c r="I1177" s="19" t="s">
        <v>905</v>
      </c>
      <c r="J1177" s="19" t="s">
        <v>905</v>
      </c>
      <c r="K1177" s="37" t="s">
        <v>814</v>
      </c>
      <c r="N1177" s="14"/>
    </row>
    <row r="1178" spans="1:14" s="13" customFormat="1" ht="112.5">
      <c r="A1178" s="12" t="s">
        <v>255</v>
      </c>
      <c r="B1178" s="18" t="s">
        <v>897</v>
      </c>
      <c r="C1178" s="25">
        <v>42036</v>
      </c>
      <c r="D1178" s="36">
        <v>1</v>
      </c>
      <c r="E1178" s="9" t="s">
        <v>37</v>
      </c>
      <c r="F1178" s="20" t="s">
        <v>66</v>
      </c>
      <c r="G1178" s="79">
        <v>4119000</v>
      </c>
      <c r="H1178" s="78">
        <f t="shared" si="17"/>
        <v>4119000</v>
      </c>
      <c r="I1178" s="19" t="s">
        <v>905</v>
      </c>
      <c r="J1178" s="19" t="s">
        <v>905</v>
      </c>
      <c r="K1178" s="37" t="s">
        <v>814</v>
      </c>
      <c r="N1178" s="14"/>
    </row>
    <row r="1179" spans="1:14" s="13" customFormat="1" ht="112.5">
      <c r="A1179" s="12" t="s">
        <v>255</v>
      </c>
      <c r="B1179" s="18" t="s">
        <v>897</v>
      </c>
      <c r="C1179" s="25">
        <v>42036</v>
      </c>
      <c r="D1179" s="36">
        <v>1</v>
      </c>
      <c r="E1179" s="9" t="s">
        <v>37</v>
      </c>
      <c r="F1179" s="20" t="s">
        <v>66</v>
      </c>
      <c r="G1179" s="79">
        <v>4119000</v>
      </c>
      <c r="H1179" s="78">
        <f t="shared" si="17"/>
        <v>4119000</v>
      </c>
      <c r="I1179" s="19" t="s">
        <v>905</v>
      </c>
      <c r="J1179" s="19" t="s">
        <v>905</v>
      </c>
      <c r="K1179" s="37" t="s">
        <v>814</v>
      </c>
      <c r="N1179" s="14"/>
    </row>
    <row r="1180" spans="1:14" s="13" customFormat="1" ht="112.5">
      <c r="A1180" s="12" t="s">
        <v>255</v>
      </c>
      <c r="B1180" s="18" t="s">
        <v>897</v>
      </c>
      <c r="C1180" s="25">
        <v>42036</v>
      </c>
      <c r="D1180" s="36">
        <v>1</v>
      </c>
      <c r="E1180" s="9" t="s">
        <v>37</v>
      </c>
      <c r="F1180" s="20" t="s">
        <v>66</v>
      </c>
      <c r="G1180" s="79">
        <v>4778040</v>
      </c>
      <c r="H1180" s="78">
        <f t="shared" si="17"/>
        <v>4778040</v>
      </c>
      <c r="I1180" s="19" t="s">
        <v>905</v>
      </c>
      <c r="J1180" s="19" t="s">
        <v>905</v>
      </c>
      <c r="K1180" s="37" t="s">
        <v>814</v>
      </c>
      <c r="N1180" s="14"/>
    </row>
    <row r="1181" spans="1:14" s="13" customFormat="1" ht="112.5">
      <c r="A1181" s="12" t="s">
        <v>255</v>
      </c>
      <c r="B1181" s="18" t="s">
        <v>897</v>
      </c>
      <c r="C1181" s="25">
        <v>42036</v>
      </c>
      <c r="D1181" s="36">
        <v>1</v>
      </c>
      <c r="E1181" s="9" t="s">
        <v>37</v>
      </c>
      <c r="F1181" s="20" t="s">
        <v>66</v>
      </c>
      <c r="G1181" s="79">
        <v>4778040</v>
      </c>
      <c r="H1181" s="78">
        <f t="shared" si="17"/>
        <v>4778040</v>
      </c>
      <c r="I1181" s="19" t="s">
        <v>905</v>
      </c>
      <c r="J1181" s="19" t="s">
        <v>905</v>
      </c>
      <c r="K1181" s="37" t="s">
        <v>814</v>
      </c>
      <c r="N1181" s="14"/>
    </row>
    <row r="1182" spans="1:14" s="13" customFormat="1" ht="112.5">
      <c r="A1182" s="12" t="s">
        <v>255</v>
      </c>
      <c r="B1182" s="18" t="s">
        <v>897</v>
      </c>
      <c r="C1182" s="25">
        <v>42036</v>
      </c>
      <c r="D1182" s="36">
        <v>1</v>
      </c>
      <c r="E1182" s="9" t="s">
        <v>37</v>
      </c>
      <c r="F1182" s="20" t="s">
        <v>66</v>
      </c>
      <c r="G1182" s="79">
        <v>4778040</v>
      </c>
      <c r="H1182" s="78">
        <f t="shared" si="17"/>
        <v>4778040</v>
      </c>
      <c r="I1182" s="19" t="s">
        <v>905</v>
      </c>
      <c r="J1182" s="19" t="s">
        <v>905</v>
      </c>
      <c r="K1182" s="37" t="s">
        <v>814</v>
      </c>
      <c r="N1182" s="14"/>
    </row>
    <row r="1183" spans="1:14" s="13" customFormat="1" ht="112.5">
      <c r="A1183" s="12">
        <v>80161500</v>
      </c>
      <c r="B1183" s="18" t="s">
        <v>897</v>
      </c>
      <c r="C1183" s="25">
        <v>42036</v>
      </c>
      <c r="D1183" s="36">
        <v>1</v>
      </c>
      <c r="E1183" s="9" t="s">
        <v>37</v>
      </c>
      <c r="F1183" s="20" t="s">
        <v>66</v>
      </c>
      <c r="G1183" s="79">
        <v>4778040</v>
      </c>
      <c r="H1183" s="78">
        <f t="shared" si="17"/>
        <v>4778040</v>
      </c>
      <c r="I1183" s="19" t="s">
        <v>905</v>
      </c>
      <c r="J1183" s="19" t="s">
        <v>905</v>
      </c>
      <c r="K1183" s="37" t="s">
        <v>814</v>
      </c>
      <c r="N1183" s="14"/>
    </row>
    <row r="1184" spans="1:14" s="13" customFormat="1" ht="75">
      <c r="A1184" s="12" t="s">
        <v>255</v>
      </c>
      <c r="B1184" s="18" t="s">
        <v>898</v>
      </c>
      <c r="C1184" s="25">
        <v>42036</v>
      </c>
      <c r="D1184" s="27">
        <v>5</v>
      </c>
      <c r="E1184" s="9" t="s">
        <v>37</v>
      </c>
      <c r="F1184" s="20" t="s">
        <v>66</v>
      </c>
      <c r="G1184" s="79">
        <v>13065000</v>
      </c>
      <c r="H1184" s="78">
        <f t="shared" si="17"/>
        <v>13065000</v>
      </c>
      <c r="I1184" s="19" t="s">
        <v>905</v>
      </c>
      <c r="J1184" s="19" t="s">
        <v>905</v>
      </c>
      <c r="K1184" s="37" t="s">
        <v>814</v>
      </c>
      <c r="N1184" s="14"/>
    </row>
    <row r="1185" spans="1:14" s="13" customFormat="1" ht="131.25">
      <c r="A1185" s="12" t="s">
        <v>255</v>
      </c>
      <c r="B1185" s="18" t="s">
        <v>899</v>
      </c>
      <c r="C1185" s="25">
        <v>42036</v>
      </c>
      <c r="D1185" s="27">
        <v>5</v>
      </c>
      <c r="E1185" s="9" t="s">
        <v>37</v>
      </c>
      <c r="F1185" s="20" t="s">
        <v>66</v>
      </c>
      <c r="G1185" s="79">
        <v>27700000</v>
      </c>
      <c r="H1185" s="78">
        <f t="shared" si="17"/>
        <v>27700000</v>
      </c>
      <c r="I1185" s="19" t="s">
        <v>905</v>
      </c>
      <c r="J1185" s="19" t="s">
        <v>905</v>
      </c>
      <c r="K1185" s="37" t="s">
        <v>814</v>
      </c>
      <c r="N1185" s="14"/>
    </row>
    <row r="1186" spans="1:14" s="13" customFormat="1" ht="187.5">
      <c r="A1186" s="12" t="s">
        <v>255</v>
      </c>
      <c r="B1186" s="18" t="s">
        <v>900</v>
      </c>
      <c r="C1186" s="25">
        <v>42036</v>
      </c>
      <c r="D1186" s="27">
        <v>5</v>
      </c>
      <c r="E1186" s="9" t="s">
        <v>37</v>
      </c>
      <c r="F1186" s="20" t="s">
        <v>66</v>
      </c>
      <c r="G1186" s="79">
        <v>29845000</v>
      </c>
      <c r="H1186" s="78">
        <f t="shared" si="17"/>
        <v>29845000</v>
      </c>
      <c r="I1186" s="19" t="s">
        <v>905</v>
      </c>
      <c r="J1186" s="19" t="s">
        <v>905</v>
      </c>
      <c r="K1186" s="37" t="s">
        <v>814</v>
      </c>
      <c r="N1186" s="14"/>
    </row>
    <row r="1187" spans="1:14" s="13" customFormat="1" ht="206.25">
      <c r="A1187" s="12" t="s">
        <v>255</v>
      </c>
      <c r="B1187" s="18" t="s">
        <v>901</v>
      </c>
      <c r="C1187" s="25">
        <v>42036</v>
      </c>
      <c r="D1187" s="27">
        <v>5</v>
      </c>
      <c r="E1187" s="9" t="s">
        <v>37</v>
      </c>
      <c r="F1187" s="20" t="s">
        <v>66</v>
      </c>
      <c r="G1187" s="79">
        <v>8700000</v>
      </c>
      <c r="H1187" s="78">
        <f t="shared" si="17"/>
        <v>8700000</v>
      </c>
      <c r="I1187" s="19" t="s">
        <v>905</v>
      </c>
      <c r="J1187" s="19" t="s">
        <v>905</v>
      </c>
      <c r="K1187" s="37" t="s">
        <v>814</v>
      </c>
      <c r="N1187" s="14"/>
    </row>
    <row r="1188" spans="1:14" s="13" customFormat="1" ht="112.5">
      <c r="A1188" s="12" t="s">
        <v>255</v>
      </c>
      <c r="B1188" s="18" t="s">
        <v>902</v>
      </c>
      <c r="C1188" s="25">
        <v>42036</v>
      </c>
      <c r="D1188" s="27">
        <v>5</v>
      </c>
      <c r="E1188" s="9" t="s">
        <v>37</v>
      </c>
      <c r="F1188" s="20" t="s">
        <v>66</v>
      </c>
      <c r="G1188" s="79">
        <v>27700000</v>
      </c>
      <c r="H1188" s="78">
        <f t="shared" si="17"/>
        <v>27700000</v>
      </c>
      <c r="I1188" s="19" t="s">
        <v>905</v>
      </c>
      <c r="J1188" s="19" t="s">
        <v>905</v>
      </c>
      <c r="K1188" s="37" t="s">
        <v>814</v>
      </c>
      <c r="N1188" s="14"/>
    </row>
    <row r="1189" spans="1:14" s="13" customFormat="1" ht="206.25">
      <c r="A1189" s="12" t="s">
        <v>255</v>
      </c>
      <c r="B1189" s="18" t="s">
        <v>903</v>
      </c>
      <c r="C1189" s="25">
        <v>42036</v>
      </c>
      <c r="D1189" s="27">
        <v>5</v>
      </c>
      <c r="E1189" s="9" t="s">
        <v>37</v>
      </c>
      <c r="F1189" s="20" t="s">
        <v>66</v>
      </c>
      <c r="G1189" s="79">
        <v>11610000</v>
      </c>
      <c r="H1189" s="78">
        <f>+G1189</f>
        <v>11610000</v>
      </c>
      <c r="I1189" s="19" t="s">
        <v>905</v>
      </c>
      <c r="J1189" s="19" t="s">
        <v>905</v>
      </c>
      <c r="K1189" s="37" t="s">
        <v>814</v>
      </c>
      <c r="N1189" s="14"/>
    </row>
    <row r="1190" spans="1:14" s="13" customFormat="1" ht="187.5">
      <c r="A1190" s="20">
        <v>80101505</v>
      </c>
      <c r="B1190" s="18" t="s">
        <v>904</v>
      </c>
      <c r="C1190" s="28">
        <v>42036</v>
      </c>
      <c r="D1190" s="26">
        <v>10</v>
      </c>
      <c r="E1190" s="9" t="s">
        <v>37</v>
      </c>
      <c r="F1190" s="20" t="s">
        <v>66</v>
      </c>
      <c r="G1190" s="75">
        <v>60081460</v>
      </c>
      <c r="H1190" s="75">
        <f>G1190</f>
        <v>60081460</v>
      </c>
      <c r="I1190" s="19" t="s">
        <v>905</v>
      </c>
      <c r="J1190" s="19" t="s">
        <v>905</v>
      </c>
      <c r="K1190" s="20" t="s">
        <v>906</v>
      </c>
      <c r="N1190" s="14"/>
    </row>
    <row r="1191" spans="1:14" s="13" customFormat="1" ht="187.5">
      <c r="A1191" s="20">
        <v>80101505</v>
      </c>
      <c r="B1191" s="18" t="s">
        <v>904</v>
      </c>
      <c r="C1191" s="28">
        <v>42036</v>
      </c>
      <c r="D1191" s="26">
        <v>12</v>
      </c>
      <c r="E1191" s="9" t="s">
        <v>37</v>
      </c>
      <c r="F1191" s="20" t="s">
        <v>66</v>
      </c>
      <c r="G1191" s="75">
        <v>66480000</v>
      </c>
      <c r="H1191" s="75">
        <f aca="true" t="shared" si="18" ref="H1191:H1196">G1191</f>
        <v>66480000</v>
      </c>
      <c r="I1191" s="19" t="s">
        <v>905</v>
      </c>
      <c r="J1191" s="19" t="s">
        <v>905</v>
      </c>
      <c r="K1191" s="20" t="s">
        <v>906</v>
      </c>
      <c r="N1191" s="14"/>
    </row>
    <row r="1192" spans="1:14" s="13" customFormat="1" ht="75">
      <c r="A1192" s="20">
        <v>80101505</v>
      </c>
      <c r="B1192" s="18" t="s">
        <v>907</v>
      </c>
      <c r="C1192" s="28">
        <v>42036</v>
      </c>
      <c r="D1192" s="26">
        <v>12</v>
      </c>
      <c r="E1192" s="9" t="s">
        <v>37</v>
      </c>
      <c r="F1192" s="20" t="s">
        <v>66</v>
      </c>
      <c r="G1192" s="75">
        <v>66480000</v>
      </c>
      <c r="H1192" s="75">
        <f t="shared" si="18"/>
        <v>66480000</v>
      </c>
      <c r="I1192" s="19" t="s">
        <v>905</v>
      </c>
      <c r="J1192" s="19" t="s">
        <v>905</v>
      </c>
      <c r="K1192" s="20" t="s">
        <v>906</v>
      </c>
      <c r="N1192" s="14"/>
    </row>
    <row r="1193" spans="1:14" s="13" customFormat="1" ht="187.5">
      <c r="A1193" s="20">
        <v>80101505</v>
      </c>
      <c r="B1193" s="18" t="s">
        <v>904</v>
      </c>
      <c r="C1193" s="28">
        <v>42036</v>
      </c>
      <c r="D1193" s="26">
        <v>12</v>
      </c>
      <c r="E1193" s="9" t="s">
        <v>37</v>
      </c>
      <c r="F1193" s="20" t="s">
        <v>66</v>
      </c>
      <c r="G1193" s="75">
        <v>66480000</v>
      </c>
      <c r="H1193" s="75">
        <f t="shared" si="18"/>
        <v>66480000</v>
      </c>
      <c r="I1193" s="19" t="s">
        <v>905</v>
      </c>
      <c r="J1193" s="19" t="s">
        <v>905</v>
      </c>
      <c r="K1193" s="20" t="s">
        <v>906</v>
      </c>
      <c r="N1193" s="14"/>
    </row>
    <row r="1194" spans="1:14" s="13" customFormat="1" ht="187.5">
      <c r="A1194" s="20">
        <v>80101505</v>
      </c>
      <c r="B1194" s="18" t="s">
        <v>904</v>
      </c>
      <c r="C1194" s="28">
        <v>42014</v>
      </c>
      <c r="D1194" s="26">
        <v>12</v>
      </c>
      <c r="E1194" s="9" t="s">
        <v>37</v>
      </c>
      <c r="F1194" s="20" t="s">
        <v>66</v>
      </c>
      <c r="G1194" s="75">
        <v>55051440</v>
      </c>
      <c r="H1194" s="75">
        <f t="shared" si="18"/>
        <v>55051440</v>
      </c>
      <c r="I1194" s="19" t="s">
        <v>905</v>
      </c>
      <c r="J1194" s="19" t="s">
        <v>905</v>
      </c>
      <c r="K1194" s="20" t="s">
        <v>906</v>
      </c>
      <c r="N1194" s="14"/>
    </row>
    <row r="1195" spans="1:14" s="13" customFormat="1" ht="187.5">
      <c r="A1195" s="20">
        <v>80101505</v>
      </c>
      <c r="B1195" s="18" t="s">
        <v>904</v>
      </c>
      <c r="C1195" s="28">
        <v>42014</v>
      </c>
      <c r="D1195" s="26">
        <v>12</v>
      </c>
      <c r="E1195" s="9" t="s">
        <v>37</v>
      </c>
      <c r="F1195" s="20" t="s">
        <v>66</v>
      </c>
      <c r="G1195" s="75">
        <v>50919100</v>
      </c>
      <c r="H1195" s="75">
        <f t="shared" si="18"/>
        <v>50919100</v>
      </c>
      <c r="I1195" s="19" t="s">
        <v>905</v>
      </c>
      <c r="J1195" s="19" t="s">
        <v>905</v>
      </c>
      <c r="K1195" s="20" t="s">
        <v>906</v>
      </c>
      <c r="N1195" s="14"/>
    </row>
    <row r="1196" spans="1:14" s="13" customFormat="1" ht="112.5">
      <c r="A1196" s="20">
        <v>80101505</v>
      </c>
      <c r="B1196" s="18" t="s">
        <v>908</v>
      </c>
      <c r="C1196" s="28">
        <v>42036</v>
      </c>
      <c r="D1196" s="26">
        <v>12</v>
      </c>
      <c r="E1196" s="9" t="s">
        <v>37</v>
      </c>
      <c r="F1196" s="20" t="s">
        <v>66</v>
      </c>
      <c r="G1196" s="75">
        <v>25764000</v>
      </c>
      <c r="H1196" s="75">
        <f t="shared" si="18"/>
        <v>25764000</v>
      </c>
      <c r="I1196" s="19" t="s">
        <v>905</v>
      </c>
      <c r="J1196" s="19" t="s">
        <v>905</v>
      </c>
      <c r="K1196" s="20" t="s">
        <v>906</v>
      </c>
      <c r="N1196" s="14"/>
    </row>
    <row r="1197" spans="1:14" s="13" customFormat="1" ht="150">
      <c r="A1197" s="20">
        <v>80101604</v>
      </c>
      <c r="B1197" s="18" t="s">
        <v>909</v>
      </c>
      <c r="C1197" s="28">
        <v>42036</v>
      </c>
      <c r="D1197" s="26">
        <v>10</v>
      </c>
      <c r="E1197" s="9" t="s">
        <v>37</v>
      </c>
      <c r="F1197" s="20" t="s">
        <v>66</v>
      </c>
      <c r="G1197" s="71">
        <v>87550000</v>
      </c>
      <c r="H1197" s="71">
        <v>87550000</v>
      </c>
      <c r="I1197" s="19" t="s">
        <v>905</v>
      </c>
      <c r="J1197" s="19" t="s">
        <v>905</v>
      </c>
      <c r="K1197" s="20" t="s">
        <v>910</v>
      </c>
      <c r="N1197" s="14"/>
    </row>
    <row r="1198" spans="1:14" s="13" customFormat="1" ht="75">
      <c r="A1198" s="12" t="s">
        <v>911</v>
      </c>
      <c r="B1198" s="18" t="s">
        <v>912</v>
      </c>
      <c r="C1198" s="55">
        <v>42139</v>
      </c>
      <c r="D1198" s="23">
        <v>12</v>
      </c>
      <c r="E1198" s="9" t="s">
        <v>71</v>
      </c>
      <c r="F1198" s="20" t="s">
        <v>55</v>
      </c>
      <c r="G1198" s="79">
        <f>13000000000/22</f>
        <v>590909090.9090909</v>
      </c>
      <c r="H1198" s="74">
        <f>G1198</f>
        <v>590909090.9090909</v>
      </c>
      <c r="I1198" s="19" t="s">
        <v>905</v>
      </c>
      <c r="J1198" s="19" t="s">
        <v>905</v>
      </c>
      <c r="K1198" s="37" t="s">
        <v>913</v>
      </c>
      <c r="N1198" s="14"/>
    </row>
    <row r="1199" spans="1:14" s="13" customFormat="1" ht="75">
      <c r="A1199" s="12" t="s">
        <v>911</v>
      </c>
      <c r="B1199" s="18" t="s">
        <v>914</v>
      </c>
      <c r="C1199" s="55">
        <v>42128</v>
      </c>
      <c r="D1199" s="23">
        <v>12</v>
      </c>
      <c r="E1199" s="9" t="s">
        <v>915</v>
      </c>
      <c r="F1199" s="17" t="s">
        <v>916</v>
      </c>
      <c r="G1199" s="79">
        <v>31000000000</v>
      </c>
      <c r="H1199" s="74">
        <f aca="true" t="shared" si="19" ref="H1199:H1250">G1199</f>
        <v>31000000000</v>
      </c>
      <c r="I1199" s="19" t="s">
        <v>905</v>
      </c>
      <c r="J1199" s="19" t="s">
        <v>905</v>
      </c>
      <c r="K1199" s="37" t="s">
        <v>913</v>
      </c>
      <c r="N1199" s="14"/>
    </row>
    <row r="1200" spans="1:14" s="13" customFormat="1" ht="131.25">
      <c r="A1200" s="12" t="s">
        <v>917</v>
      </c>
      <c r="B1200" s="18" t="s">
        <v>918</v>
      </c>
      <c r="C1200" s="55">
        <v>42128</v>
      </c>
      <c r="D1200" s="23">
        <v>12</v>
      </c>
      <c r="E1200" s="9" t="s">
        <v>77</v>
      </c>
      <c r="F1200" s="17" t="s">
        <v>916</v>
      </c>
      <c r="G1200" s="79">
        <v>3100000000</v>
      </c>
      <c r="H1200" s="74">
        <f t="shared" si="19"/>
        <v>3100000000</v>
      </c>
      <c r="I1200" s="19" t="s">
        <v>905</v>
      </c>
      <c r="J1200" s="19" t="s">
        <v>905</v>
      </c>
      <c r="K1200" s="37" t="s">
        <v>913</v>
      </c>
      <c r="N1200" s="14"/>
    </row>
    <row r="1201" spans="1:14" s="13" customFormat="1" ht="75">
      <c r="A1201" s="12" t="s">
        <v>911</v>
      </c>
      <c r="B1201" s="18" t="s">
        <v>919</v>
      </c>
      <c r="C1201" s="55">
        <v>42186</v>
      </c>
      <c r="D1201" s="23">
        <v>12</v>
      </c>
      <c r="E1201" s="17" t="s">
        <v>915</v>
      </c>
      <c r="F1201" s="17" t="s">
        <v>916</v>
      </c>
      <c r="G1201" s="80">
        <v>2250000000</v>
      </c>
      <c r="H1201" s="74">
        <f t="shared" si="19"/>
        <v>2250000000</v>
      </c>
      <c r="I1201" s="19" t="s">
        <v>905</v>
      </c>
      <c r="J1201" s="19" t="s">
        <v>905</v>
      </c>
      <c r="K1201" s="37" t="s">
        <v>913</v>
      </c>
      <c r="N1201" s="14"/>
    </row>
    <row r="1202" spans="1:14" s="13" customFormat="1" ht="93.75">
      <c r="A1202" s="12" t="s">
        <v>917</v>
      </c>
      <c r="B1202" s="18" t="s">
        <v>920</v>
      </c>
      <c r="C1202" s="55">
        <v>42186</v>
      </c>
      <c r="D1202" s="23">
        <v>12</v>
      </c>
      <c r="E1202" s="9" t="s">
        <v>77</v>
      </c>
      <c r="F1202" s="17" t="s">
        <v>916</v>
      </c>
      <c r="G1202" s="80">
        <v>250000000</v>
      </c>
      <c r="H1202" s="74">
        <f t="shared" si="19"/>
        <v>250000000</v>
      </c>
      <c r="I1202" s="19" t="s">
        <v>905</v>
      </c>
      <c r="J1202" s="19" t="s">
        <v>905</v>
      </c>
      <c r="K1202" s="37" t="s">
        <v>913</v>
      </c>
      <c r="N1202" s="14"/>
    </row>
    <row r="1203" spans="1:14" s="13" customFormat="1" ht="75">
      <c r="A1203" s="12" t="s">
        <v>911</v>
      </c>
      <c r="B1203" s="18" t="s">
        <v>921</v>
      </c>
      <c r="C1203" s="55">
        <v>42051</v>
      </c>
      <c r="D1203" s="23">
        <v>1</v>
      </c>
      <c r="E1203" s="9" t="s">
        <v>77</v>
      </c>
      <c r="F1203" s="20" t="s">
        <v>66</v>
      </c>
      <c r="G1203" s="80">
        <v>30000000</v>
      </c>
      <c r="H1203" s="74">
        <f t="shared" si="19"/>
        <v>30000000</v>
      </c>
      <c r="I1203" s="19" t="s">
        <v>905</v>
      </c>
      <c r="J1203" s="19" t="s">
        <v>905</v>
      </c>
      <c r="K1203" s="37" t="s">
        <v>913</v>
      </c>
      <c r="N1203" s="14"/>
    </row>
    <row r="1204" spans="1:14" s="13" customFormat="1" ht="75">
      <c r="A1204" s="12" t="s">
        <v>911</v>
      </c>
      <c r="B1204" s="18" t="s">
        <v>922</v>
      </c>
      <c r="C1204" s="55">
        <v>42231</v>
      </c>
      <c r="D1204" s="23">
        <v>8</v>
      </c>
      <c r="E1204" s="17" t="s">
        <v>915</v>
      </c>
      <c r="F1204" s="20" t="s">
        <v>55</v>
      </c>
      <c r="G1204" s="80">
        <f>1840000000+630000000-23000000+1000000+62000000</f>
        <v>2510000000</v>
      </c>
      <c r="H1204" s="74">
        <f t="shared" si="19"/>
        <v>2510000000</v>
      </c>
      <c r="I1204" s="19" t="s">
        <v>905</v>
      </c>
      <c r="J1204" s="19" t="s">
        <v>905</v>
      </c>
      <c r="K1204" s="37" t="s">
        <v>913</v>
      </c>
      <c r="N1204" s="14"/>
    </row>
    <row r="1205" spans="1:14" s="13" customFormat="1" ht="75">
      <c r="A1205" s="12" t="s">
        <v>917</v>
      </c>
      <c r="B1205" s="18" t="s">
        <v>923</v>
      </c>
      <c r="C1205" s="55">
        <v>42231</v>
      </c>
      <c r="D1205" s="23">
        <v>8</v>
      </c>
      <c r="E1205" s="9" t="s">
        <v>77</v>
      </c>
      <c r="F1205" s="20" t="s">
        <v>66</v>
      </c>
      <c r="G1205" s="80">
        <v>240000000</v>
      </c>
      <c r="H1205" s="74">
        <f t="shared" si="19"/>
        <v>240000000</v>
      </c>
      <c r="I1205" s="19" t="s">
        <v>905</v>
      </c>
      <c r="J1205" s="19" t="s">
        <v>905</v>
      </c>
      <c r="K1205" s="37" t="s">
        <v>913</v>
      </c>
      <c r="N1205" s="14"/>
    </row>
    <row r="1206" spans="1:14" s="13" customFormat="1" ht="93.75">
      <c r="A1206" s="12" t="s">
        <v>911</v>
      </c>
      <c r="B1206" s="18" t="s">
        <v>924</v>
      </c>
      <c r="C1206" s="55">
        <v>42236</v>
      </c>
      <c r="D1206" s="23">
        <v>12</v>
      </c>
      <c r="E1206" s="17" t="s">
        <v>915</v>
      </c>
      <c r="F1206" s="20" t="s">
        <v>55</v>
      </c>
      <c r="G1206" s="80">
        <f>20000000000+8250000000+75000000+-200000000</f>
        <v>28125000000</v>
      </c>
      <c r="H1206" s="74">
        <f t="shared" si="19"/>
        <v>28125000000</v>
      </c>
      <c r="I1206" s="19" t="s">
        <v>905</v>
      </c>
      <c r="J1206" s="19" t="s">
        <v>905</v>
      </c>
      <c r="K1206" s="37" t="s">
        <v>913</v>
      </c>
      <c r="N1206" s="14"/>
    </row>
    <row r="1207" spans="1:14" s="13" customFormat="1" ht="150">
      <c r="A1207" s="12" t="s">
        <v>917</v>
      </c>
      <c r="B1207" s="18" t="s">
        <v>925</v>
      </c>
      <c r="C1207" s="55">
        <v>42236</v>
      </c>
      <c r="D1207" s="23">
        <v>12</v>
      </c>
      <c r="E1207" s="9" t="s">
        <v>77</v>
      </c>
      <c r="F1207" s="20" t="s">
        <v>66</v>
      </c>
      <c r="G1207" s="80">
        <v>2800000000</v>
      </c>
      <c r="H1207" s="74">
        <f t="shared" si="19"/>
        <v>2800000000</v>
      </c>
      <c r="I1207" s="19" t="s">
        <v>905</v>
      </c>
      <c r="J1207" s="19" t="s">
        <v>905</v>
      </c>
      <c r="K1207" s="37" t="s">
        <v>913</v>
      </c>
      <c r="N1207" s="14"/>
    </row>
    <row r="1208" spans="1:14" s="13" customFormat="1" ht="93.75">
      <c r="A1208" s="12" t="s">
        <v>917</v>
      </c>
      <c r="B1208" s="18" t="s">
        <v>926</v>
      </c>
      <c r="C1208" s="55">
        <v>42141</v>
      </c>
      <c r="D1208" s="23">
        <v>6</v>
      </c>
      <c r="E1208" s="9" t="s">
        <v>37</v>
      </c>
      <c r="F1208" s="20" t="s">
        <v>66</v>
      </c>
      <c r="G1208" s="80">
        <v>200000000</v>
      </c>
      <c r="H1208" s="74">
        <f t="shared" si="19"/>
        <v>200000000</v>
      </c>
      <c r="I1208" s="19" t="s">
        <v>905</v>
      </c>
      <c r="J1208" s="19" t="s">
        <v>905</v>
      </c>
      <c r="K1208" s="37" t="s">
        <v>913</v>
      </c>
      <c r="N1208" s="14"/>
    </row>
    <row r="1209" spans="1:14" s="13" customFormat="1" ht="75">
      <c r="A1209" s="12" t="s">
        <v>911</v>
      </c>
      <c r="B1209" s="18" t="s">
        <v>927</v>
      </c>
      <c r="C1209" s="55">
        <v>42141</v>
      </c>
      <c r="D1209" s="23">
        <v>6</v>
      </c>
      <c r="E1209" s="9" t="s">
        <v>37</v>
      </c>
      <c r="F1209" s="20" t="s">
        <v>55</v>
      </c>
      <c r="G1209" s="80">
        <v>2000000000</v>
      </c>
      <c r="H1209" s="74">
        <f t="shared" si="19"/>
        <v>2000000000</v>
      </c>
      <c r="I1209" s="19" t="s">
        <v>905</v>
      </c>
      <c r="J1209" s="19" t="s">
        <v>905</v>
      </c>
      <c r="K1209" s="37" t="s">
        <v>913</v>
      </c>
      <c r="N1209" s="14"/>
    </row>
    <row r="1210" spans="1:14" s="13" customFormat="1" ht="75">
      <c r="A1210" s="12" t="s">
        <v>917</v>
      </c>
      <c r="B1210" s="18" t="s">
        <v>928</v>
      </c>
      <c r="C1210" s="55">
        <v>42065</v>
      </c>
      <c r="D1210" s="23">
        <v>6</v>
      </c>
      <c r="E1210" s="17" t="s">
        <v>915</v>
      </c>
      <c r="F1210" s="20" t="s">
        <v>66</v>
      </c>
      <c r="G1210" s="80">
        <f>2900000000-290000000</f>
        <v>2610000000</v>
      </c>
      <c r="H1210" s="74">
        <f t="shared" si="19"/>
        <v>2610000000</v>
      </c>
      <c r="I1210" s="19" t="s">
        <v>905</v>
      </c>
      <c r="J1210" s="19" t="s">
        <v>905</v>
      </c>
      <c r="K1210" s="37" t="s">
        <v>913</v>
      </c>
      <c r="N1210" s="14"/>
    </row>
    <row r="1211" spans="1:14" s="13" customFormat="1" ht="131.25">
      <c r="A1211" s="12" t="s">
        <v>917</v>
      </c>
      <c r="B1211" s="18" t="s">
        <v>929</v>
      </c>
      <c r="C1211" s="55">
        <v>42065</v>
      </c>
      <c r="D1211" s="21">
        <v>12</v>
      </c>
      <c r="E1211" s="9" t="s">
        <v>77</v>
      </c>
      <c r="F1211" s="20" t="s">
        <v>66</v>
      </c>
      <c r="G1211" s="80">
        <v>290000000</v>
      </c>
      <c r="H1211" s="74">
        <f t="shared" si="19"/>
        <v>290000000</v>
      </c>
      <c r="I1211" s="19" t="s">
        <v>905</v>
      </c>
      <c r="J1211" s="19" t="s">
        <v>905</v>
      </c>
      <c r="K1211" s="37" t="s">
        <v>913</v>
      </c>
      <c r="N1211" s="14"/>
    </row>
    <row r="1212" spans="1:14" s="13" customFormat="1" ht="75">
      <c r="A1212" s="12" t="s">
        <v>911</v>
      </c>
      <c r="B1212" s="18" t="s">
        <v>930</v>
      </c>
      <c r="C1212" s="55">
        <v>42139</v>
      </c>
      <c r="D1212" s="23">
        <v>12</v>
      </c>
      <c r="E1212" s="9" t="s">
        <v>71</v>
      </c>
      <c r="F1212" s="20" t="s">
        <v>55</v>
      </c>
      <c r="G1212" s="79">
        <f>13000000000/22</f>
        <v>590909090.9090909</v>
      </c>
      <c r="H1212" s="74">
        <f t="shared" si="19"/>
        <v>590909090.9090909</v>
      </c>
      <c r="I1212" s="19" t="s">
        <v>905</v>
      </c>
      <c r="J1212" s="19" t="s">
        <v>905</v>
      </c>
      <c r="K1212" s="37" t="s">
        <v>913</v>
      </c>
      <c r="N1212" s="14"/>
    </row>
    <row r="1213" spans="1:14" s="13" customFormat="1" ht="75">
      <c r="A1213" s="12" t="s">
        <v>911</v>
      </c>
      <c r="B1213" s="18" t="s">
        <v>931</v>
      </c>
      <c r="C1213" s="55">
        <v>42307</v>
      </c>
      <c r="D1213" s="23">
        <v>12</v>
      </c>
      <c r="E1213" s="17" t="s">
        <v>915</v>
      </c>
      <c r="F1213" s="20" t="s">
        <v>55</v>
      </c>
      <c r="G1213" s="80">
        <v>41000000000</v>
      </c>
      <c r="H1213" s="74">
        <f t="shared" si="19"/>
        <v>41000000000</v>
      </c>
      <c r="I1213" s="19" t="s">
        <v>905</v>
      </c>
      <c r="J1213" s="19" t="s">
        <v>905</v>
      </c>
      <c r="K1213" s="37" t="s">
        <v>913</v>
      </c>
      <c r="N1213" s="14"/>
    </row>
    <row r="1214" spans="1:14" s="13" customFormat="1" ht="93.75">
      <c r="A1214" s="12" t="s">
        <v>917</v>
      </c>
      <c r="B1214" s="18" t="s">
        <v>932</v>
      </c>
      <c r="C1214" s="55">
        <v>42307</v>
      </c>
      <c r="D1214" s="23">
        <v>12</v>
      </c>
      <c r="E1214" s="9" t="s">
        <v>77</v>
      </c>
      <c r="F1214" s="17" t="s">
        <v>916</v>
      </c>
      <c r="G1214" s="80">
        <v>4100000000</v>
      </c>
      <c r="H1214" s="74">
        <f t="shared" si="19"/>
        <v>4100000000</v>
      </c>
      <c r="I1214" s="19" t="s">
        <v>905</v>
      </c>
      <c r="J1214" s="19" t="s">
        <v>905</v>
      </c>
      <c r="K1214" s="37" t="s">
        <v>913</v>
      </c>
      <c r="N1214" s="14"/>
    </row>
    <row r="1215" spans="1:14" s="13" customFormat="1" ht="112.5">
      <c r="A1215" s="12" t="s">
        <v>911</v>
      </c>
      <c r="B1215" s="18" t="s">
        <v>933</v>
      </c>
      <c r="C1215" s="55">
        <v>42186</v>
      </c>
      <c r="D1215" s="23">
        <v>12</v>
      </c>
      <c r="E1215" s="17" t="s">
        <v>915</v>
      </c>
      <c r="F1215" s="20" t="s">
        <v>55</v>
      </c>
      <c r="G1215" s="80">
        <v>8000000000</v>
      </c>
      <c r="H1215" s="74">
        <f t="shared" si="19"/>
        <v>8000000000</v>
      </c>
      <c r="I1215" s="19" t="s">
        <v>905</v>
      </c>
      <c r="J1215" s="19" t="s">
        <v>905</v>
      </c>
      <c r="K1215" s="37" t="s">
        <v>913</v>
      </c>
      <c r="N1215" s="14"/>
    </row>
    <row r="1216" spans="1:14" s="13" customFormat="1" ht="150">
      <c r="A1216" s="12" t="s">
        <v>917</v>
      </c>
      <c r="B1216" s="18" t="s">
        <v>934</v>
      </c>
      <c r="C1216" s="55">
        <v>42186</v>
      </c>
      <c r="D1216" s="23">
        <v>12</v>
      </c>
      <c r="E1216" s="9" t="s">
        <v>77</v>
      </c>
      <c r="F1216" s="20" t="s">
        <v>66</v>
      </c>
      <c r="G1216" s="80">
        <v>800000000</v>
      </c>
      <c r="H1216" s="74">
        <f t="shared" si="19"/>
        <v>800000000</v>
      </c>
      <c r="I1216" s="19" t="s">
        <v>905</v>
      </c>
      <c r="J1216" s="19" t="s">
        <v>905</v>
      </c>
      <c r="K1216" s="37" t="s">
        <v>913</v>
      </c>
      <c r="N1216" s="14"/>
    </row>
    <row r="1217" spans="1:14" s="13" customFormat="1" ht="112.5">
      <c r="A1217" s="12" t="s">
        <v>917</v>
      </c>
      <c r="B1217" s="18" t="s">
        <v>935</v>
      </c>
      <c r="C1217" s="55">
        <v>42061</v>
      </c>
      <c r="D1217" s="23">
        <v>12</v>
      </c>
      <c r="E1217" s="9" t="s">
        <v>77</v>
      </c>
      <c r="F1217" s="20" t="s">
        <v>66</v>
      </c>
      <c r="G1217" s="80">
        <v>300000000</v>
      </c>
      <c r="H1217" s="74">
        <f t="shared" si="19"/>
        <v>300000000</v>
      </c>
      <c r="I1217" s="19" t="s">
        <v>905</v>
      </c>
      <c r="J1217" s="19" t="s">
        <v>905</v>
      </c>
      <c r="K1217" s="37" t="s">
        <v>913</v>
      </c>
      <c r="N1217" s="14"/>
    </row>
    <row r="1218" spans="1:14" s="13" customFormat="1" ht="168.75">
      <c r="A1218" s="12" t="s">
        <v>917</v>
      </c>
      <c r="B1218" s="18" t="s">
        <v>936</v>
      </c>
      <c r="C1218" s="55">
        <v>42061</v>
      </c>
      <c r="D1218" s="23">
        <v>12</v>
      </c>
      <c r="E1218" s="9" t="s">
        <v>77</v>
      </c>
      <c r="F1218" s="20" t="s">
        <v>66</v>
      </c>
      <c r="G1218" s="80">
        <v>50000000</v>
      </c>
      <c r="H1218" s="74">
        <f t="shared" si="19"/>
        <v>50000000</v>
      </c>
      <c r="I1218" s="19" t="s">
        <v>905</v>
      </c>
      <c r="J1218" s="19" t="s">
        <v>905</v>
      </c>
      <c r="K1218" s="37" t="s">
        <v>913</v>
      </c>
      <c r="N1218" s="14"/>
    </row>
    <row r="1219" spans="1:14" s="13" customFormat="1" ht="112.5">
      <c r="A1219" s="12" t="s">
        <v>917</v>
      </c>
      <c r="B1219" s="18" t="s">
        <v>937</v>
      </c>
      <c r="C1219" s="55">
        <v>42037</v>
      </c>
      <c r="D1219" s="23">
        <v>12</v>
      </c>
      <c r="E1219" s="9" t="s">
        <v>37</v>
      </c>
      <c r="F1219" s="20" t="s">
        <v>66</v>
      </c>
      <c r="G1219" s="80">
        <v>2550000000</v>
      </c>
      <c r="H1219" s="74">
        <f t="shared" si="19"/>
        <v>2550000000</v>
      </c>
      <c r="I1219" s="19" t="s">
        <v>905</v>
      </c>
      <c r="J1219" s="19" t="s">
        <v>905</v>
      </c>
      <c r="K1219" s="37" t="s">
        <v>913</v>
      </c>
      <c r="N1219" s="14"/>
    </row>
    <row r="1220" spans="1:14" s="13" customFormat="1" ht="75">
      <c r="A1220" s="12" t="s">
        <v>911</v>
      </c>
      <c r="B1220" s="18" t="s">
        <v>938</v>
      </c>
      <c r="C1220" s="55">
        <v>42065</v>
      </c>
      <c r="D1220" s="23">
        <v>12</v>
      </c>
      <c r="E1220" s="17" t="s">
        <v>915</v>
      </c>
      <c r="F1220" s="20" t="s">
        <v>55</v>
      </c>
      <c r="G1220" s="79">
        <v>1100000000</v>
      </c>
      <c r="H1220" s="74">
        <f t="shared" si="19"/>
        <v>1100000000</v>
      </c>
      <c r="I1220" s="19" t="s">
        <v>905</v>
      </c>
      <c r="J1220" s="19" t="s">
        <v>905</v>
      </c>
      <c r="K1220" s="37" t="s">
        <v>913</v>
      </c>
      <c r="N1220" s="14"/>
    </row>
    <row r="1221" spans="1:14" s="13" customFormat="1" ht="75">
      <c r="A1221" s="12" t="s">
        <v>911</v>
      </c>
      <c r="B1221" s="18" t="s">
        <v>939</v>
      </c>
      <c r="C1221" s="55">
        <v>42065</v>
      </c>
      <c r="D1221" s="23">
        <v>12</v>
      </c>
      <c r="E1221" s="17" t="s">
        <v>915</v>
      </c>
      <c r="F1221" s="20" t="s">
        <v>66</v>
      </c>
      <c r="G1221" s="80">
        <v>100000000</v>
      </c>
      <c r="H1221" s="74">
        <f t="shared" si="19"/>
        <v>100000000</v>
      </c>
      <c r="I1221" s="19" t="s">
        <v>905</v>
      </c>
      <c r="J1221" s="19" t="s">
        <v>905</v>
      </c>
      <c r="K1221" s="37" t="s">
        <v>913</v>
      </c>
      <c r="N1221" s="14"/>
    </row>
    <row r="1222" spans="1:14" s="13" customFormat="1" ht="150">
      <c r="A1222" s="12" t="s">
        <v>917</v>
      </c>
      <c r="B1222" s="18" t="s">
        <v>940</v>
      </c>
      <c r="C1222" s="55">
        <v>42156</v>
      </c>
      <c r="D1222" s="23">
        <v>12</v>
      </c>
      <c r="E1222" s="9" t="s">
        <v>37</v>
      </c>
      <c r="F1222" s="20" t="s">
        <v>55</v>
      </c>
      <c r="G1222" s="80">
        <f>69981582+35123988+14436954+54373260</f>
        <v>173915784</v>
      </c>
      <c r="H1222" s="74">
        <f t="shared" si="19"/>
        <v>173915784</v>
      </c>
      <c r="I1222" s="19" t="s">
        <v>905</v>
      </c>
      <c r="J1222" s="19" t="s">
        <v>905</v>
      </c>
      <c r="K1222" s="37" t="s">
        <v>913</v>
      </c>
      <c r="N1222" s="14"/>
    </row>
    <row r="1223" spans="1:14" s="13" customFormat="1" ht="93.75">
      <c r="A1223" s="12" t="s">
        <v>911</v>
      </c>
      <c r="B1223" s="18" t="s">
        <v>941</v>
      </c>
      <c r="C1223" s="55">
        <v>42156</v>
      </c>
      <c r="D1223" s="23">
        <v>12</v>
      </c>
      <c r="E1223" s="9" t="s">
        <v>37</v>
      </c>
      <c r="F1223" s="20" t="s">
        <v>55</v>
      </c>
      <c r="G1223" s="80">
        <f>259941760+98910000-57133614</f>
        <v>301718146</v>
      </c>
      <c r="H1223" s="74">
        <f t="shared" si="19"/>
        <v>301718146</v>
      </c>
      <c r="I1223" s="19" t="s">
        <v>905</v>
      </c>
      <c r="J1223" s="19" t="s">
        <v>905</v>
      </c>
      <c r="K1223" s="37" t="s">
        <v>913</v>
      </c>
      <c r="N1223" s="14"/>
    </row>
    <row r="1224" spans="1:14" s="13" customFormat="1" ht="75">
      <c r="A1224" s="12" t="s">
        <v>911</v>
      </c>
      <c r="B1224" s="18" t="s">
        <v>942</v>
      </c>
      <c r="C1224" s="55">
        <v>42139</v>
      </c>
      <c r="D1224" s="23">
        <v>12</v>
      </c>
      <c r="E1224" s="9" t="s">
        <v>71</v>
      </c>
      <c r="F1224" s="20" t="s">
        <v>55</v>
      </c>
      <c r="G1224" s="79">
        <f>13000000000/22</f>
        <v>590909090.9090909</v>
      </c>
      <c r="H1224" s="74">
        <f t="shared" si="19"/>
        <v>590909090.9090909</v>
      </c>
      <c r="I1224" s="19" t="s">
        <v>905</v>
      </c>
      <c r="J1224" s="19" t="s">
        <v>905</v>
      </c>
      <c r="K1224" s="37" t="s">
        <v>913</v>
      </c>
      <c r="N1224" s="14"/>
    </row>
    <row r="1225" spans="1:14" s="13" customFormat="1" ht="75">
      <c r="A1225" s="12" t="s">
        <v>911</v>
      </c>
      <c r="B1225" s="18" t="s">
        <v>943</v>
      </c>
      <c r="C1225" s="55">
        <v>42065</v>
      </c>
      <c r="D1225" s="23">
        <v>12</v>
      </c>
      <c r="E1225" s="17" t="s">
        <v>915</v>
      </c>
      <c r="F1225" s="20" t="s">
        <v>55</v>
      </c>
      <c r="G1225" s="80">
        <v>2400000000</v>
      </c>
      <c r="H1225" s="74">
        <f t="shared" si="19"/>
        <v>2400000000</v>
      </c>
      <c r="I1225" s="19" t="s">
        <v>905</v>
      </c>
      <c r="J1225" s="19" t="s">
        <v>905</v>
      </c>
      <c r="K1225" s="37" t="s">
        <v>913</v>
      </c>
      <c r="N1225" s="14"/>
    </row>
    <row r="1226" spans="1:14" s="13" customFormat="1" ht="75">
      <c r="A1226" s="12" t="s">
        <v>911</v>
      </c>
      <c r="B1226" s="18" t="s">
        <v>944</v>
      </c>
      <c r="C1226" s="55">
        <v>42065</v>
      </c>
      <c r="D1226" s="23">
        <v>12</v>
      </c>
      <c r="E1226" s="17" t="s">
        <v>915</v>
      </c>
      <c r="F1226" s="20" t="s">
        <v>66</v>
      </c>
      <c r="G1226" s="80">
        <v>275000000</v>
      </c>
      <c r="H1226" s="74">
        <f t="shared" si="19"/>
        <v>275000000</v>
      </c>
      <c r="I1226" s="19" t="s">
        <v>905</v>
      </c>
      <c r="J1226" s="19" t="s">
        <v>905</v>
      </c>
      <c r="K1226" s="37" t="s">
        <v>913</v>
      </c>
      <c r="N1226" s="14"/>
    </row>
    <row r="1227" spans="1:14" s="13" customFormat="1" ht="131.25">
      <c r="A1227" s="12" t="s">
        <v>917</v>
      </c>
      <c r="B1227" s="18" t="s">
        <v>945</v>
      </c>
      <c r="C1227" s="55">
        <v>42156</v>
      </c>
      <c r="D1227" s="23">
        <v>12</v>
      </c>
      <c r="E1227" s="9" t="s">
        <v>37</v>
      </c>
      <c r="F1227" s="20" t="s">
        <v>55</v>
      </c>
      <c r="G1227" s="80">
        <f>21156334+3209736</f>
        <v>24366070</v>
      </c>
      <c r="H1227" s="74">
        <f t="shared" si="19"/>
        <v>24366070</v>
      </c>
      <c r="I1227" s="19" t="s">
        <v>905</v>
      </c>
      <c r="J1227" s="19" t="s">
        <v>905</v>
      </c>
      <c r="K1227" s="37" t="s">
        <v>913</v>
      </c>
      <c r="N1227" s="14"/>
    </row>
    <row r="1228" spans="1:14" s="13" customFormat="1" ht="93.75">
      <c r="A1228" s="12" t="s">
        <v>911</v>
      </c>
      <c r="B1228" s="18" t="s">
        <v>946</v>
      </c>
      <c r="C1228" s="55">
        <v>42156</v>
      </c>
      <c r="D1228" s="23">
        <v>12</v>
      </c>
      <c r="E1228" s="9" t="s">
        <v>37</v>
      </c>
      <c r="F1228" s="20" t="s">
        <v>55</v>
      </c>
      <c r="G1228" s="80">
        <f>502597123+178390808</f>
        <v>680987931</v>
      </c>
      <c r="H1228" s="74">
        <f t="shared" si="19"/>
        <v>680987931</v>
      </c>
      <c r="I1228" s="19" t="s">
        <v>905</v>
      </c>
      <c r="J1228" s="19" t="s">
        <v>905</v>
      </c>
      <c r="K1228" s="37" t="s">
        <v>913</v>
      </c>
      <c r="N1228" s="14"/>
    </row>
    <row r="1229" spans="1:14" s="13" customFormat="1" ht="150">
      <c r="A1229" s="12" t="s">
        <v>911</v>
      </c>
      <c r="B1229" s="18" t="s">
        <v>947</v>
      </c>
      <c r="C1229" s="55">
        <v>42186</v>
      </c>
      <c r="D1229" s="23">
        <v>12</v>
      </c>
      <c r="E1229" s="9" t="s">
        <v>77</v>
      </c>
      <c r="F1229" s="17" t="s">
        <v>948</v>
      </c>
      <c r="G1229" s="80">
        <v>9000000000</v>
      </c>
      <c r="H1229" s="74">
        <f t="shared" si="19"/>
        <v>9000000000</v>
      </c>
      <c r="I1229" s="19" t="s">
        <v>905</v>
      </c>
      <c r="J1229" s="19" t="s">
        <v>905</v>
      </c>
      <c r="K1229" s="37" t="s">
        <v>913</v>
      </c>
      <c r="N1229" s="14"/>
    </row>
    <row r="1230" spans="1:14" s="13" customFormat="1" ht="187.5">
      <c r="A1230" s="12" t="s">
        <v>917</v>
      </c>
      <c r="B1230" s="18" t="s">
        <v>949</v>
      </c>
      <c r="C1230" s="55">
        <v>42186</v>
      </c>
      <c r="D1230" s="23">
        <v>12</v>
      </c>
      <c r="E1230" s="9" t="s">
        <v>77</v>
      </c>
      <c r="F1230" s="20" t="s">
        <v>66</v>
      </c>
      <c r="G1230" s="80">
        <v>900000000</v>
      </c>
      <c r="H1230" s="74">
        <f t="shared" si="19"/>
        <v>900000000</v>
      </c>
      <c r="I1230" s="19" t="s">
        <v>905</v>
      </c>
      <c r="J1230" s="19" t="s">
        <v>905</v>
      </c>
      <c r="K1230" s="37" t="s">
        <v>913</v>
      </c>
      <c r="N1230" s="14"/>
    </row>
    <row r="1231" spans="1:14" s="13" customFormat="1" ht="206.25">
      <c r="A1231" s="12" t="s">
        <v>917</v>
      </c>
      <c r="B1231" s="18" t="s">
        <v>950</v>
      </c>
      <c r="C1231" s="55">
        <v>42156</v>
      </c>
      <c r="D1231" s="23">
        <v>12</v>
      </c>
      <c r="E1231" s="9" t="s">
        <v>37</v>
      </c>
      <c r="F1231" s="20" t="s">
        <v>66</v>
      </c>
      <c r="G1231" s="80">
        <v>29117000</v>
      </c>
      <c r="H1231" s="74">
        <f t="shared" si="19"/>
        <v>29117000</v>
      </c>
      <c r="I1231" s="19" t="s">
        <v>905</v>
      </c>
      <c r="J1231" s="19" t="s">
        <v>905</v>
      </c>
      <c r="K1231" s="37" t="s">
        <v>913</v>
      </c>
      <c r="N1231" s="14"/>
    </row>
    <row r="1232" spans="1:14" s="13" customFormat="1" ht="112.5">
      <c r="A1232" s="12" t="s">
        <v>917</v>
      </c>
      <c r="B1232" s="18" t="s">
        <v>951</v>
      </c>
      <c r="C1232" s="55">
        <v>42156</v>
      </c>
      <c r="D1232" s="23">
        <v>12</v>
      </c>
      <c r="E1232" s="9" t="s">
        <v>37</v>
      </c>
      <c r="F1232" s="20" t="s">
        <v>66</v>
      </c>
      <c r="G1232" s="80">
        <f>16233018+649982</f>
        <v>16883000</v>
      </c>
      <c r="H1232" s="74">
        <f t="shared" si="19"/>
        <v>16883000</v>
      </c>
      <c r="I1232" s="19" t="s">
        <v>905</v>
      </c>
      <c r="J1232" s="19" t="s">
        <v>905</v>
      </c>
      <c r="K1232" s="37" t="s">
        <v>913</v>
      </c>
      <c r="N1232" s="14"/>
    </row>
    <row r="1233" spans="1:14" s="13" customFormat="1" ht="131.25">
      <c r="A1233" s="12" t="s">
        <v>911</v>
      </c>
      <c r="B1233" s="18" t="s">
        <v>952</v>
      </c>
      <c r="C1233" s="55">
        <v>42125</v>
      </c>
      <c r="D1233" s="23">
        <v>3</v>
      </c>
      <c r="E1233" s="9" t="s">
        <v>37</v>
      </c>
      <c r="F1233" s="20" t="s">
        <v>55</v>
      </c>
      <c r="G1233" s="80">
        <v>4700000000</v>
      </c>
      <c r="H1233" s="74">
        <f t="shared" si="19"/>
        <v>4700000000</v>
      </c>
      <c r="I1233" s="19" t="s">
        <v>905</v>
      </c>
      <c r="J1233" s="19" t="s">
        <v>905</v>
      </c>
      <c r="K1233" s="37" t="s">
        <v>913</v>
      </c>
      <c r="N1233" s="14"/>
    </row>
    <row r="1234" spans="1:14" s="13" customFormat="1" ht="75">
      <c r="A1234" s="12" t="s">
        <v>917</v>
      </c>
      <c r="B1234" s="18" t="s">
        <v>953</v>
      </c>
      <c r="C1234" s="55">
        <v>42248</v>
      </c>
      <c r="D1234" s="23">
        <v>4</v>
      </c>
      <c r="E1234" s="17" t="s">
        <v>915</v>
      </c>
      <c r="F1234" s="17" t="s">
        <v>916</v>
      </c>
      <c r="G1234" s="80">
        <v>5000000000</v>
      </c>
      <c r="H1234" s="74">
        <f t="shared" si="19"/>
        <v>5000000000</v>
      </c>
      <c r="I1234" s="19" t="s">
        <v>905</v>
      </c>
      <c r="J1234" s="19" t="s">
        <v>905</v>
      </c>
      <c r="K1234" s="37" t="s">
        <v>913</v>
      </c>
      <c r="N1234" s="14"/>
    </row>
    <row r="1235" spans="1:14" s="13" customFormat="1" ht="131.25">
      <c r="A1235" s="12" t="s">
        <v>917</v>
      </c>
      <c r="B1235" s="18" t="s">
        <v>954</v>
      </c>
      <c r="C1235" s="55">
        <v>42248</v>
      </c>
      <c r="D1235" s="23">
        <v>4</v>
      </c>
      <c r="E1235" s="9" t="s">
        <v>77</v>
      </c>
      <c r="F1235" s="17" t="s">
        <v>916</v>
      </c>
      <c r="G1235" s="80">
        <v>500000000</v>
      </c>
      <c r="H1235" s="74">
        <f t="shared" si="19"/>
        <v>500000000</v>
      </c>
      <c r="I1235" s="19" t="s">
        <v>905</v>
      </c>
      <c r="J1235" s="19" t="s">
        <v>905</v>
      </c>
      <c r="K1235" s="37" t="s">
        <v>913</v>
      </c>
      <c r="N1235" s="14"/>
    </row>
    <row r="1236" spans="1:14" s="13" customFormat="1" ht="225">
      <c r="A1236" s="12" t="s">
        <v>917</v>
      </c>
      <c r="B1236" s="18" t="s">
        <v>955</v>
      </c>
      <c r="C1236" s="55">
        <v>42156</v>
      </c>
      <c r="D1236" s="23">
        <v>12</v>
      </c>
      <c r="E1236" s="17" t="s">
        <v>915</v>
      </c>
      <c r="F1236" s="17" t="s">
        <v>916</v>
      </c>
      <c r="G1236" s="81">
        <v>3000000000</v>
      </c>
      <c r="H1236" s="74">
        <f t="shared" si="19"/>
        <v>3000000000</v>
      </c>
      <c r="I1236" s="19" t="s">
        <v>905</v>
      </c>
      <c r="J1236" s="19" t="s">
        <v>905</v>
      </c>
      <c r="K1236" s="37" t="s">
        <v>913</v>
      </c>
      <c r="N1236" s="14"/>
    </row>
    <row r="1237" spans="1:14" s="13" customFormat="1" ht="262.5">
      <c r="A1237" s="12" t="s">
        <v>917</v>
      </c>
      <c r="B1237" s="18" t="s">
        <v>956</v>
      </c>
      <c r="C1237" s="55">
        <v>42156</v>
      </c>
      <c r="D1237" s="23">
        <v>12</v>
      </c>
      <c r="E1237" s="9" t="s">
        <v>77</v>
      </c>
      <c r="F1237" s="17" t="s">
        <v>916</v>
      </c>
      <c r="G1237" s="81">
        <v>300000000</v>
      </c>
      <c r="H1237" s="74">
        <f t="shared" si="19"/>
        <v>300000000</v>
      </c>
      <c r="I1237" s="19" t="s">
        <v>905</v>
      </c>
      <c r="J1237" s="19" t="s">
        <v>905</v>
      </c>
      <c r="K1237" s="37" t="s">
        <v>913</v>
      </c>
      <c r="N1237" s="14"/>
    </row>
    <row r="1238" spans="1:14" s="13" customFormat="1" ht="112.5">
      <c r="A1238" s="12" t="s">
        <v>911</v>
      </c>
      <c r="B1238" s="18" t="s">
        <v>957</v>
      </c>
      <c r="C1238" s="55">
        <v>42051</v>
      </c>
      <c r="D1238" s="23">
        <v>12</v>
      </c>
      <c r="E1238" s="9" t="s">
        <v>37</v>
      </c>
      <c r="F1238" s="20" t="s">
        <v>55</v>
      </c>
      <c r="G1238" s="80">
        <v>1500000000</v>
      </c>
      <c r="H1238" s="74">
        <f t="shared" si="19"/>
        <v>1500000000</v>
      </c>
      <c r="I1238" s="19" t="s">
        <v>905</v>
      </c>
      <c r="J1238" s="19" t="s">
        <v>905</v>
      </c>
      <c r="K1238" s="37" t="s">
        <v>913</v>
      </c>
      <c r="N1238" s="14"/>
    </row>
    <row r="1239" spans="1:14" s="13" customFormat="1" ht="112.5">
      <c r="A1239" s="12" t="s">
        <v>911</v>
      </c>
      <c r="B1239" s="18" t="s">
        <v>958</v>
      </c>
      <c r="C1239" s="55">
        <v>42051</v>
      </c>
      <c r="D1239" s="23">
        <v>12</v>
      </c>
      <c r="E1239" s="9" t="s">
        <v>37</v>
      </c>
      <c r="F1239" s="20" t="s">
        <v>55</v>
      </c>
      <c r="G1239" s="80">
        <v>800000000</v>
      </c>
      <c r="H1239" s="74">
        <f t="shared" si="19"/>
        <v>800000000</v>
      </c>
      <c r="I1239" s="19" t="s">
        <v>905</v>
      </c>
      <c r="J1239" s="19" t="s">
        <v>905</v>
      </c>
      <c r="K1239" s="37" t="s">
        <v>913</v>
      </c>
      <c r="N1239" s="14"/>
    </row>
    <row r="1240" spans="1:14" s="13" customFormat="1" ht="75">
      <c r="A1240" s="12" t="s">
        <v>911</v>
      </c>
      <c r="B1240" s="18" t="s">
        <v>959</v>
      </c>
      <c r="C1240" s="55">
        <v>42156</v>
      </c>
      <c r="D1240" s="23">
        <v>12</v>
      </c>
      <c r="E1240" s="9" t="s">
        <v>71</v>
      </c>
      <c r="F1240" s="20" t="s">
        <v>55</v>
      </c>
      <c r="G1240" s="81">
        <v>440000000</v>
      </c>
      <c r="H1240" s="74">
        <f t="shared" si="19"/>
        <v>440000000</v>
      </c>
      <c r="I1240" s="19" t="s">
        <v>905</v>
      </c>
      <c r="J1240" s="19" t="s">
        <v>905</v>
      </c>
      <c r="K1240" s="37" t="s">
        <v>913</v>
      </c>
      <c r="N1240" s="14"/>
    </row>
    <row r="1241" spans="1:14" s="13" customFormat="1" ht="75">
      <c r="A1241" s="12" t="s">
        <v>911</v>
      </c>
      <c r="B1241" s="18" t="s">
        <v>960</v>
      </c>
      <c r="C1241" s="55">
        <v>42186</v>
      </c>
      <c r="D1241" s="23">
        <v>12</v>
      </c>
      <c r="E1241" s="17" t="s">
        <v>915</v>
      </c>
      <c r="F1241" s="20" t="s">
        <v>55</v>
      </c>
      <c r="G1241" s="80">
        <f>52580335075-7764000000</f>
        <v>44816335075</v>
      </c>
      <c r="H1241" s="74">
        <f t="shared" si="19"/>
        <v>44816335075</v>
      </c>
      <c r="I1241" s="19" t="s">
        <v>905</v>
      </c>
      <c r="J1241" s="19" t="s">
        <v>905</v>
      </c>
      <c r="K1241" s="37" t="s">
        <v>913</v>
      </c>
      <c r="N1241" s="14"/>
    </row>
    <row r="1242" spans="1:14" s="13" customFormat="1" ht="93.75">
      <c r="A1242" s="12" t="s">
        <v>917</v>
      </c>
      <c r="B1242" s="18" t="s">
        <v>961</v>
      </c>
      <c r="C1242" s="55">
        <v>42156</v>
      </c>
      <c r="D1242" s="23">
        <v>12</v>
      </c>
      <c r="E1242" s="9" t="s">
        <v>65</v>
      </c>
      <c r="F1242" s="20" t="s">
        <v>55</v>
      </c>
      <c r="G1242" s="81">
        <v>40000000</v>
      </c>
      <c r="H1242" s="74">
        <f t="shared" si="19"/>
        <v>40000000</v>
      </c>
      <c r="I1242" s="19" t="s">
        <v>905</v>
      </c>
      <c r="J1242" s="19" t="s">
        <v>905</v>
      </c>
      <c r="K1242" s="37" t="s">
        <v>913</v>
      </c>
      <c r="N1242" s="14"/>
    </row>
    <row r="1243" spans="1:14" s="13" customFormat="1" ht="131.25">
      <c r="A1243" s="12" t="s">
        <v>917</v>
      </c>
      <c r="B1243" s="18" t="s">
        <v>962</v>
      </c>
      <c r="C1243" s="55">
        <v>42121</v>
      </c>
      <c r="D1243" s="23">
        <v>12</v>
      </c>
      <c r="E1243" s="9" t="s">
        <v>77</v>
      </c>
      <c r="F1243" s="17" t="s">
        <v>916</v>
      </c>
      <c r="G1243" s="80">
        <v>900000000</v>
      </c>
      <c r="H1243" s="74">
        <f t="shared" si="19"/>
        <v>900000000</v>
      </c>
      <c r="I1243" s="19" t="s">
        <v>905</v>
      </c>
      <c r="J1243" s="19" t="s">
        <v>905</v>
      </c>
      <c r="K1243" s="37" t="s">
        <v>913</v>
      </c>
      <c r="N1243" s="14"/>
    </row>
    <row r="1244" spans="1:14" s="13" customFormat="1" ht="168.75">
      <c r="A1244" s="12" t="s">
        <v>917</v>
      </c>
      <c r="B1244" s="18" t="s">
        <v>963</v>
      </c>
      <c r="C1244" s="55">
        <v>42121</v>
      </c>
      <c r="D1244" s="23">
        <v>12</v>
      </c>
      <c r="E1244" s="9" t="s">
        <v>71</v>
      </c>
      <c r="F1244" s="17" t="s">
        <v>916</v>
      </c>
      <c r="G1244" s="80">
        <v>100000000</v>
      </c>
      <c r="H1244" s="74">
        <f t="shared" si="19"/>
        <v>100000000</v>
      </c>
      <c r="I1244" s="19" t="s">
        <v>905</v>
      </c>
      <c r="J1244" s="19" t="s">
        <v>905</v>
      </c>
      <c r="K1244" s="37" t="s">
        <v>913</v>
      </c>
      <c r="N1244" s="14"/>
    </row>
    <row r="1245" spans="1:14" s="13" customFormat="1" ht="131.25">
      <c r="A1245" s="12" t="s">
        <v>917</v>
      </c>
      <c r="B1245" s="18" t="s">
        <v>964</v>
      </c>
      <c r="C1245" s="55">
        <v>42156</v>
      </c>
      <c r="D1245" s="23">
        <v>6</v>
      </c>
      <c r="E1245" s="17" t="s">
        <v>915</v>
      </c>
      <c r="F1245" s="20" t="s">
        <v>66</v>
      </c>
      <c r="G1245" s="80">
        <f>1500000000</f>
        <v>1500000000</v>
      </c>
      <c r="H1245" s="74">
        <f t="shared" si="19"/>
        <v>1500000000</v>
      </c>
      <c r="I1245" s="19" t="s">
        <v>905</v>
      </c>
      <c r="J1245" s="19" t="s">
        <v>905</v>
      </c>
      <c r="K1245" s="37" t="s">
        <v>913</v>
      </c>
      <c r="N1245" s="14"/>
    </row>
    <row r="1246" spans="1:14" s="13" customFormat="1" ht="168.75">
      <c r="A1246" s="12" t="s">
        <v>917</v>
      </c>
      <c r="B1246" s="18" t="s">
        <v>965</v>
      </c>
      <c r="C1246" s="55">
        <v>42156</v>
      </c>
      <c r="D1246" s="23">
        <v>6</v>
      </c>
      <c r="E1246" s="9" t="s">
        <v>71</v>
      </c>
      <c r="F1246" s="20" t="s">
        <v>66</v>
      </c>
      <c r="G1246" s="80">
        <v>150000000</v>
      </c>
      <c r="H1246" s="74">
        <f t="shared" si="19"/>
        <v>150000000</v>
      </c>
      <c r="I1246" s="19" t="s">
        <v>905</v>
      </c>
      <c r="J1246" s="19" t="s">
        <v>905</v>
      </c>
      <c r="K1246" s="37" t="s">
        <v>913</v>
      </c>
      <c r="N1246" s="14"/>
    </row>
    <row r="1247" spans="1:14" s="13" customFormat="1" ht="93.75">
      <c r="A1247" s="12" t="s">
        <v>911</v>
      </c>
      <c r="B1247" s="18" t="s">
        <v>966</v>
      </c>
      <c r="C1247" s="55">
        <v>42156</v>
      </c>
      <c r="D1247" s="23">
        <v>12</v>
      </c>
      <c r="E1247" s="9" t="s">
        <v>71</v>
      </c>
      <c r="F1247" s="20" t="s">
        <v>55</v>
      </c>
      <c r="G1247" s="79">
        <v>11227272721</v>
      </c>
      <c r="H1247" s="74">
        <f t="shared" si="19"/>
        <v>11227272721</v>
      </c>
      <c r="I1247" s="19" t="s">
        <v>905</v>
      </c>
      <c r="J1247" s="19" t="s">
        <v>905</v>
      </c>
      <c r="K1247" s="37" t="s">
        <v>913</v>
      </c>
      <c r="N1247" s="14"/>
    </row>
    <row r="1248" spans="1:14" s="13" customFormat="1" ht="93.75">
      <c r="A1248" s="12" t="s">
        <v>917</v>
      </c>
      <c r="B1248" s="18" t="s">
        <v>967</v>
      </c>
      <c r="C1248" s="55">
        <v>42156</v>
      </c>
      <c r="D1248" s="23">
        <v>12</v>
      </c>
      <c r="E1248" s="9" t="s">
        <v>77</v>
      </c>
      <c r="F1248" s="20" t="s">
        <v>66</v>
      </c>
      <c r="G1248" s="80">
        <v>1300000000</v>
      </c>
      <c r="H1248" s="74">
        <f t="shared" si="19"/>
        <v>1300000000</v>
      </c>
      <c r="I1248" s="19" t="s">
        <v>905</v>
      </c>
      <c r="J1248" s="19" t="s">
        <v>905</v>
      </c>
      <c r="K1248" s="37" t="s">
        <v>913</v>
      </c>
      <c r="N1248" s="14"/>
    </row>
    <row r="1249" spans="1:14" s="13" customFormat="1" ht="93.75">
      <c r="A1249" s="12">
        <v>42000000</v>
      </c>
      <c r="B1249" s="18" t="s">
        <v>968</v>
      </c>
      <c r="C1249" s="55">
        <v>42156</v>
      </c>
      <c r="D1249" s="23">
        <v>6</v>
      </c>
      <c r="E1249" s="17" t="s">
        <v>915</v>
      </c>
      <c r="F1249" s="17" t="s">
        <v>916</v>
      </c>
      <c r="G1249" s="81">
        <v>6800000000</v>
      </c>
      <c r="H1249" s="74">
        <f t="shared" si="19"/>
        <v>6800000000</v>
      </c>
      <c r="I1249" s="19" t="s">
        <v>905</v>
      </c>
      <c r="J1249" s="19" t="s">
        <v>905</v>
      </c>
      <c r="K1249" s="37" t="s">
        <v>913</v>
      </c>
      <c r="N1249" s="14"/>
    </row>
    <row r="1250" spans="1:14" s="13" customFormat="1" ht="168.75">
      <c r="A1250" s="12">
        <v>42000000</v>
      </c>
      <c r="B1250" s="18" t="s">
        <v>969</v>
      </c>
      <c r="C1250" s="55">
        <v>42156</v>
      </c>
      <c r="D1250" s="23">
        <v>6</v>
      </c>
      <c r="E1250" s="17" t="s">
        <v>915</v>
      </c>
      <c r="F1250" s="17" t="s">
        <v>916</v>
      </c>
      <c r="G1250" s="81">
        <v>4200000000</v>
      </c>
      <c r="H1250" s="74">
        <f t="shared" si="19"/>
        <v>4200000000</v>
      </c>
      <c r="I1250" s="19" t="s">
        <v>905</v>
      </c>
      <c r="J1250" s="19" t="s">
        <v>905</v>
      </c>
      <c r="K1250" s="37" t="s">
        <v>913</v>
      </c>
      <c r="N1250" s="14"/>
    </row>
    <row r="1251" spans="1:14" s="13" customFormat="1" ht="75">
      <c r="A1251" s="12" t="s">
        <v>911</v>
      </c>
      <c r="B1251" s="18" t="s">
        <v>970</v>
      </c>
      <c r="C1251" s="55">
        <v>42156</v>
      </c>
      <c r="D1251" s="23">
        <v>6</v>
      </c>
      <c r="E1251" s="17" t="s">
        <v>915</v>
      </c>
      <c r="F1251" s="20" t="s">
        <v>66</v>
      </c>
      <c r="G1251" s="80">
        <v>1200000000</v>
      </c>
      <c r="H1251" s="74">
        <f>G1251</f>
        <v>1200000000</v>
      </c>
      <c r="I1251" s="19" t="s">
        <v>905</v>
      </c>
      <c r="J1251" s="19" t="s">
        <v>905</v>
      </c>
      <c r="K1251" s="37" t="s">
        <v>913</v>
      </c>
      <c r="N1251" s="14"/>
    </row>
    <row r="1252" spans="1:14" s="13" customFormat="1" ht="75">
      <c r="A1252" s="12" t="s">
        <v>911</v>
      </c>
      <c r="B1252" s="18" t="s">
        <v>971</v>
      </c>
      <c r="C1252" s="55">
        <v>42156</v>
      </c>
      <c r="D1252" s="23">
        <v>6</v>
      </c>
      <c r="E1252" s="17" t="s">
        <v>915</v>
      </c>
      <c r="F1252" s="20" t="s">
        <v>66</v>
      </c>
      <c r="G1252" s="80">
        <f>400000000+384040000</f>
        <v>784040000</v>
      </c>
      <c r="H1252" s="74">
        <f>G1252</f>
        <v>784040000</v>
      </c>
      <c r="I1252" s="19" t="s">
        <v>905</v>
      </c>
      <c r="J1252" s="19" t="s">
        <v>905</v>
      </c>
      <c r="K1252" s="37" t="s">
        <v>913</v>
      </c>
      <c r="N1252" s="14"/>
    </row>
    <row r="1253" spans="1:14" s="13" customFormat="1" ht="93.75">
      <c r="A1253" s="12" t="s">
        <v>917</v>
      </c>
      <c r="B1253" s="18" t="s">
        <v>972</v>
      </c>
      <c r="C1253" s="55">
        <v>42156</v>
      </c>
      <c r="D1253" s="23">
        <v>6</v>
      </c>
      <c r="E1253" s="9" t="s">
        <v>77</v>
      </c>
      <c r="F1253" s="20" t="s">
        <v>66</v>
      </c>
      <c r="G1253" s="80">
        <v>40000000</v>
      </c>
      <c r="H1253" s="74">
        <f>G1253</f>
        <v>40000000</v>
      </c>
      <c r="I1253" s="19" t="s">
        <v>905</v>
      </c>
      <c r="J1253" s="19" t="s">
        <v>905</v>
      </c>
      <c r="K1253" s="37" t="s">
        <v>913</v>
      </c>
      <c r="N1253" s="14"/>
    </row>
    <row r="1254" spans="1:14" s="13" customFormat="1" ht="75">
      <c r="A1254" s="12">
        <v>42000000</v>
      </c>
      <c r="B1254" s="18" t="s">
        <v>973</v>
      </c>
      <c r="C1254" s="55">
        <v>42170</v>
      </c>
      <c r="D1254" s="23">
        <v>6</v>
      </c>
      <c r="E1254" s="9" t="s">
        <v>71</v>
      </c>
      <c r="F1254" s="20" t="s">
        <v>55</v>
      </c>
      <c r="G1254" s="81">
        <v>400000000</v>
      </c>
      <c r="H1254" s="74">
        <f aca="true" t="shared" si="20" ref="H1254:H1304">G1254</f>
        <v>400000000</v>
      </c>
      <c r="I1254" s="19" t="s">
        <v>905</v>
      </c>
      <c r="J1254" s="19" t="s">
        <v>905</v>
      </c>
      <c r="K1254" s="37" t="s">
        <v>913</v>
      </c>
      <c r="N1254" s="14"/>
    </row>
    <row r="1255" spans="1:14" s="13" customFormat="1" ht="112.5">
      <c r="A1255" s="12">
        <v>42000000</v>
      </c>
      <c r="B1255" s="18" t="s">
        <v>974</v>
      </c>
      <c r="C1255" s="55">
        <v>42219</v>
      </c>
      <c r="D1255" s="23">
        <v>6</v>
      </c>
      <c r="E1255" s="9" t="s">
        <v>71</v>
      </c>
      <c r="F1255" s="20" t="s">
        <v>55</v>
      </c>
      <c r="G1255" s="79">
        <v>8172563000</v>
      </c>
      <c r="H1255" s="74">
        <f t="shared" si="20"/>
        <v>8172563000</v>
      </c>
      <c r="I1255" s="19" t="s">
        <v>905</v>
      </c>
      <c r="J1255" s="19" t="s">
        <v>905</v>
      </c>
      <c r="K1255" s="37" t="s">
        <v>913</v>
      </c>
      <c r="N1255" s="14"/>
    </row>
    <row r="1256" spans="1:14" s="13" customFormat="1" ht="93.75">
      <c r="A1256" s="12">
        <v>42000000</v>
      </c>
      <c r="B1256" s="18" t="s">
        <v>975</v>
      </c>
      <c r="C1256" s="55">
        <v>42156</v>
      </c>
      <c r="D1256" s="23">
        <v>6</v>
      </c>
      <c r="E1256" s="9" t="s">
        <v>71</v>
      </c>
      <c r="F1256" s="20" t="s">
        <v>55</v>
      </c>
      <c r="G1256" s="81">
        <v>8000000000</v>
      </c>
      <c r="H1256" s="74">
        <f t="shared" si="20"/>
        <v>8000000000</v>
      </c>
      <c r="I1256" s="19" t="s">
        <v>905</v>
      </c>
      <c r="J1256" s="19" t="s">
        <v>905</v>
      </c>
      <c r="K1256" s="37" t="s">
        <v>913</v>
      </c>
      <c r="N1256" s="14"/>
    </row>
    <row r="1257" spans="1:14" s="13" customFormat="1" ht="93.75">
      <c r="A1257" s="12">
        <v>42000000</v>
      </c>
      <c r="B1257" s="18" t="s">
        <v>976</v>
      </c>
      <c r="C1257" s="55">
        <v>42156</v>
      </c>
      <c r="D1257" s="23">
        <v>6</v>
      </c>
      <c r="E1257" s="9" t="s">
        <v>71</v>
      </c>
      <c r="F1257" s="20" t="s">
        <v>55</v>
      </c>
      <c r="G1257" s="81">
        <v>500000000</v>
      </c>
      <c r="H1257" s="74">
        <f t="shared" si="20"/>
        <v>500000000</v>
      </c>
      <c r="I1257" s="19" t="s">
        <v>905</v>
      </c>
      <c r="J1257" s="19" t="s">
        <v>905</v>
      </c>
      <c r="K1257" s="37" t="s">
        <v>913</v>
      </c>
      <c r="N1257" s="14"/>
    </row>
    <row r="1258" spans="1:14" s="13" customFormat="1" ht="93.75">
      <c r="A1258" s="12">
        <v>42000000</v>
      </c>
      <c r="B1258" s="18" t="s">
        <v>977</v>
      </c>
      <c r="C1258" s="55">
        <v>42156</v>
      </c>
      <c r="D1258" s="23">
        <v>6</v>
      </c>
      <c r="E1258" s="9" t="s">
        <v>71</v>
      </c>
      <c r="F1258" s="20" t="s">
        <v>55</v>
      </c>
      <c r="G1258" s="81">
        <v>500000000</v>
      </c>
      <c r="H1258" s="74">
        <f t="shared" si="20"/>
        <v>500000000</v>
      </c>
      <c r="I1258" s="19" t="s">
        <v>905</v>
      </c>
      <c r="J1258" s="19" t="s">
        <v>905</v>
      </c>
      <c r="K1258" s="37" t="s">
        <v>913</v>
      </c>
      <c r="N1258" s="14"/>
    </row>
    <row r="1259" spans="1:14" s="13" customFormat="1" ht="112.5">
      <c r="A1259" s="12">
        <v>42000000</v>
      </c>
      <c r="B1259" s="18" t="s">
        <v>978</v>
      </c>
      <c r="C1259" s="55">
        <v>41805</v>
      </c>
      <c r="D1259" s="23">
        <v>6</v>
      </c>
      <c r="E1259" s="9" t="s">
        <v>71</v>
      </c>
      <c r="F1259" s="20" t="s">
        <v>55</v>
      </c>
      <c r="G1259" s="81">
        <f>14247428000-436038000-8172563000</f>
        <v>5638827000</v>
      </c>
      <c r="H1259" s="74">
        <f t="shared" si="20"/>
        <v>5638827000</v>
      </c>
      <c r="I1259" s="19" t="s">
        <v>905</v>
      </c>
      <c r="J1259" s="19" t="s">
        <v>905</v>
      </c>
      <c r="K1259" s="37" t="s">
        <v>913</v>
      </c>
      <c r="N1259" s="14"/>
    </row>
    <row r="1260" spans="1:14" s="13" customFormat="1" ht="93.75">
      <c r="A1260" s="12">
        <v>42000000</v>
      </c>
      <c r="B1260" s="18" t="s">
        <v>979</v>
      </c>
      <c r="C1260" s="55">
        <v>42064</v>
      </c>
      <c r="D1260" s="23">
        <v>8</v>
      </c>
      <c r="E1260" s="9" t="s">
        <v>71</v>
      </c>
      <c r="F1260" s="20" t="s">
        <v>55</v>
      </c>
      <c r="G1260" s="81">
        <v>31700000000</v>
      </c>
      <c r="H1260" s="74">
        <f t="shared" si="20"/>
        <v>31700000000</v>
      </c>
      <c r="I1260" s="19" t="s">
        <v>905</v>
      </c>
      <c r="J1260" s="19" t="s">
        <v>905</v>
      </c>
      <c r="K1260" s="37" t="s">
        <v>913</v>
      </c>
      <c r="N1260" s="14"/>
    </row>
    <row r="1261" spans="1:14" s="13" customFormat="1" ht="75">
      <c r="A1261" s="12">
        <v>42000000</v>
      </c>
      <c r="B1261" s="18" t="s">
        <v>980</v>
      </c>
      <c r="C1261" s="55">
        <v>42064</v>
      </c>
      <c r="D1261" s="23">
        <v>6</v>
      </c>
      <c r="E1261" s="9" t="s">
        <v>71</v>
      </c>
      <c r="F1261" s="20" t="s">
        <v>55</v>
      </c>
      <c r="G1261" s="81">
        <v>3938610000</v>
      </c>
      <c r="H1261" s="74">
        <f t="shared" si="20"/>
        <v>3938610000</v>
      </c>
      <c r="I1261" s="19" t="s">
        <v>905</v>
      </c>
      <c r="J1261" s="19" t="s">
        <v>905</v>
      </c>
      <c r="K1261" s="37" t="s">
        <v>913</v>
      </c>
      <c r="N1261" s="14"/>
    </row>
    <row r="1262" spans="1:14" s="13" customFormat="1" ht="131.25">
      <c r="A1262" s="12">
        <v>42000000</v>
      </c>
      <c r="B1262" s="18" t="s">
        <v>981</v>
      </c>
      <c r="C1262" s="55">
        <v>41805</v>
      </c>
      <c r="D1262" s="57">
        <v>4</v>
      </c>
      <c r="E1262" s="9" t="s">
        <v>71</v>
      </c>
      <c r="F1262" s="20" t="s">
        <v>55</v>
      </c>
      <c r="G1262" s="81">
        <v>6000000000</v>
      </c>
      <c r="H1262" s="74">
        <f t="shared" si="20"/>
        <v>6000000000</v>
      </c>
      <c r="I1262" s="19" t="s">
        <v>905</v>
      </c>
      <c r="J1262" s="19" t="s">
        <v>905</v>
      </c>
      <c r="K1262" s="37" t="s">
        <v>913</v>
      </c>
      <c r="N1262" s="14"/>
    </row>
    <row r="1263" spans="1:14" s="13" customFormat="1" ht="93.75">
      <c r="A1263" s="12" t="s">
        <v>982</v>
      </c>
      <c r="B1263" s="18" t="s">
        <v>983</v>
      </c>
      <c r="C1263" s="55">
        <v>41805</v>
      </c>
      <c r="D1263" s="23">
        <v>6</v>
      </c>
      <c r="E1263" s="9" t="s">
        <v>71</v>
      </c>
      <c r="F1263" s="20" t="s">
        <v>55</v>
      </c>
      <c r="G1263" s="81">
        <v>1850000000</v>
      </c>
      <c r="H1263" s="74">
        <f t="shared" si="20"/>
        <v>1850000000</v>
      </c>
      <c r="I1263" s="19" t="s">
        <v>905</v>
      </c>
      <c r="J1263" s="19" t="s">
        <v>905</v>
      </c>
      <c r="K1263" s="37" t="s">
        <v>913</v>
      </c>
      <c r="N1263" s="14"/>
    </row>
    <row r="1264" spans="1:14" s="13" customFormat="1" ht="262.5">
      <c r="A1264" s="12" t="s">
        <v>95</v>
      </c>
      <c r="B1264" s="18" t="s">
        <v>984</v>
      </c>
      <c r="C1264" s="58">
        <v>42065</v>
      </c>
      <c r="D1264" s="30">
        <v>12</v>
      </c>
      <c r="E1264" s="9" t="s">
        <v>37</v>
      </c>
      <c r="F1264" s="20" t="s">
        <v>66</v>
      </c>
      <c r="G1264" s="82">
        <v>91816320</v>
      </c>
      <c r="H1264" s="74">
        <f t="shared" si="20"/>
        <v>91816320</v>
      </c>
      <c r="I1264" s="19" t="s">
        <v>905</v>
      </c>
      <c r="J1264" s="19" t="s">
        <v>905</v>
      </c>
      <c r="K1264" s="37" t="s">
        <v>913</v>
      </c>
      <c r="N1264" s="14"/>
    </row>
    <row r="1265" spans="1:14" s="13" customFormat="1" ht="262.5">
      <c r="A1265" s="12" t="s">
        <v>255</v>
      </c>
      <c r="B1265" s="18" t="s">
        <v>985</v>
      </c>
      <c r="C1265" s="58">
        <v>42065</v>
      </c>
      <c r="D1265" s="30">
        <v>12</v>
      </c>
      <c r="E1265" s="9" t="s">
        <v>37</v>
      </c>
      <c r="F1265" s="20" t="s">
        <v>66</v>
      </c>
      <c r="G1265" s="82">
        <v>66480000</v>
      </c>
      <c r="H1265" s="74">
        <f t="shared" si="20"/>
        <v>66480000</v>
      </c>
      <c r="I1265" s="19" t="s">
        <v>905</v>
      </c>
      <c r="J1265" s="19" t="s">
        <v>905</v>
      </c>
      <c r="K1265" s="37" t="s">
        <v>913</v>
      </c>
      <c r="N1265" s="14"/>
    </row>
    <row r="1266" spans="1:14" s="13" customFormat="1" ht="281.25">
      <c r="A1266" s="12" t="s">
        <v>255</v>
      </c>
      <c r="B1266" s="18" t="s">
        <v>986</v>
      </c>
      <c r="C1266" s="58">
        <v>42065</v>
      </c>
      <c r="D1266" s="30">
        <v>12</v>
      </c>
      <c r="E1266" s="9" t="s">
        <v>37</v>
      </c>
      <c r="F1266" s="20" t="s">
        <v>66</v>
      </c>
      <c r="G1266" s="82">
        <v>68331600</v>
      </c>
      <c r="H1266" s="74">
        <f t="shared" si="20"/>
        <v>68331600</v>
      </c>
      <c r="I1266" s="19" t="s">
        <v>905</v>
      </c>
      <c r="J1266" s="19" t="s">
        <v>905</v>
      </c>
      <c r="K1266" s="37" t="s">
        <v>913</v>
      </c>
      <c r="N1266" s="14"/>
    </row>
    <row r="1267" spans="1:14" s="13" customFormat="1" ht="243.75">
      <c r="A1267" s="12" t="s">
        <v>255</v>
      </c>
      <c r="B1267" s="18" t="s">
        <v>987</v>
      </c>
      <c r="C1267" s="58">
        <v>42065</v>
      </c>
      <c r="D1267" s="30">
        <v>12</v>
      </c>
      <c r="E1267" s="9" t="s">
        <v>37</v>
      </c>
      <c r="F1267" s="20" t="s">
        <v>66</v>
      </c>
      <c r="G1267" s="82">
        <v>50804400</v>
      </c>
      <c r="H1267" s="74">
        <f t="shared" si="20"/>
        <v>50804400</v>
      </c>
      <c r="I1267" s="19" t="s">
        <v>905</v>
      </c>
      <c r="J1267" s="19" t="s">
        <v>905</v>
      </c>
      <c r="K1267" s="37" t="s">
        <v>913</v>
      </c>
      <c r="N1267" s="14"/>
    </row>
    <row r="1268" spans="1:14" s="13" customFormat="1" ht="225">
      <c r="A1268" s="12" t="s">
        <v>255</v>
      </c>
      <c r="B1268" s="18" t="s">
        <v>988</v>
      </c>
      <c r="C1268" s="58">
        <v>42065</v>
      </c>
      <c r="D1268" s="30">
        <v>12</v>
      </c>
      <c r="E1268" s="9" t="s">
        <v>37</v>
      </c>
      <c r="F1268" s="20" t="s">
        <v>66</v>
      </c>
      <c r="G1268" s="82">
        <v>57403200</v>
      </c>
      <c r="H1268" s="74">
        <f t="shared" si="20"/>
        <v>57403200</v>
      </c>
      <c r="I1268" s="19" t="s">
        <v>905</v>
      </c>
      <c r="J1268" s="19" t="s">
        <v>905</v>
      </c>
      <c r="K1268" s="37" t="s">
        <v>913</v>
      </c>
      <c r="N1268" s="14"/>
    </row>
    <row r="1269" spans="1:14" s="13" customFormat="1" ht="243.75">
      <c r="A1269" s="12" t="s">
        <v>255</v>
      </c>
      <c r="B1269" s="18" t="s">
        <v>989</v>
      </c>
      <c r="C1269" s="58">
        <v>42065</v>
      </c>
      <c r="D1269" s="30">
        <v>12</v>
      </c>
      <c r="E1269" s="9" t="s">
        <v>37</v>
      </c>
      <c r="F1269" s="20" t="s">
        <v>66</v>
      </c>
      <c r="G1269" s="82">
        <v>50808000</v>
      </c>
      <c r="H1269" s="74">
        <f t="shared" si="20"/>
        <v>50808000</v>
      </c>
      <c r="I1269" s="19" t="s">
        <v>905</v>
      </c>
      <c r="J1269" s="19" t="s">
        <v>905</v>
      </c>
      <c r="K1269" s="37" t="s">
        <v>913</v>
      </c>
      <c r="N1269" s="14"/>
    </row>
    <row r="1270" spans="1:14" s="13" customFormat="1" ht="243.75">
      <c r="A1270" s="12" t="s">
        <v>255</v>
      </c>
      <c r="B1270" s="18" t="s">
        <v>989</v>
      </c>
      <c r="C1270" s="58">
        <v>42065</v>
      </c>
      <c r="D1270" s="30">
        <v>12</v>
      </c>
      <c r="E1270" s="9" t="s">
        <v>37</v>
      </c>
      <c r="F1270" s="20" t="s">
        <v>66</v>
      </c>
      <c r="G1270" s="82">
        <v>50808000</v>
      </c>
      <c r="H1270" s="74">
        <f t="shared" si="20"/>
        <v>50808000</v>
      </c>
      <c r="I1270" s="19" t="s">
        <v>905</v>
      </c>
      <c r="J1270" s="19" t="s">
        <v>905</v>
      </c>
      <c r="K1270" s="37" t="s">
        <v>913</v>
      </c>
      <c r="N1270" s="14"/>
    </row>
    <row r="1271" spans="1:14" s="13" customFormat="1" ht="243.75">
      <c r="A1271" s="12" t="s">
        <v>255</v>
      </c>
      <c r="B1271" s="18" t="s">
        <v>990</v>
      </c>
      <c r="C1271" s="58">
        <v>42065</v>
      </c>
      <c r="D1271" s="30">
        <v>12</v>
      </c>
      <c r="E1271" s="9" t="s">
        <v>37</v>
      </c>
      <c r="F1271" s="20" t="s">
        <v>66</v>
      </c>
      <c r="G1271" s="82">
        <v>49428000</v>
      </c>
      <c r="H1271" s="74">
        <f t="shared" si="20"/>
        <v>49428000</v>
      </c>
      <c r="I1271" s="19" t="s">
        <v>905</v>
      </c>
      <c r="J1271" s="19" t="s">
        <v>905</v>
      </c>
      <c r="K1271" s="37" t="s">
        <v>913</v>
      </c>
      <c r="N1271" s="14"/>
    </row>
    <row r="1272" spans="1:14" s="13" customFormat="1" ht="262.5">
      <c r="A1272" s="12" t="s">
        <v>255</v>
      </c>
      <c r="B1272" s="18" t="s">
        <v>991</v>
      </c>
      <c r="C1272" s="58">
        <v>42065</v>
      </c>
      <c r="D1272" s="30">
        <v>12</v>
      </c>
      <c r="E1272" s="9" t="s">
        <v>37</v>
      </c>
      <c r="F1272" s="20" t="s">
        <v>66</v>
      </c>
      <c r="G1272" s="82">
        <v>31356000</v>
      </c>
      <c r="H1272" s="74">
        <f t="shared" si="20"/>
        <v>31356000</v>
      </c>
      <c r="I1272" s="19" t="s">
        <v>905</v>
      </c>
      <c r="J1272" s="19" t="s">
        <v>905</v>
      </c>
      <c r="K1272" s="37" t="s">
        <v>913</v>
      </c>
      <c r="N1272" s="14"/>
    </row>
    <row r="1273" spans="1:14" s="13" customFormat="1" ht="262.5">
      <c r="A1273" s="12" t="s">
        <v>255</v>
      </c>
      <c r="B1273" s="18" t="s">
        <v>992</v>
      </c>
      <c r="C1273" s="58">
        <v>42065</v>
      </c>
      <c r="D1273" s="30">
        <v>12</v>
      </c>
      <c r="E1273" s="9" t="s">
        <v>37</v>
      </c>
      <c r="F1273" s="20" t="s">
        <v>66</v>
      </c>
      <c r="G1273" s="82">
        <v>31356000</v>
      </c>
      <c r="H1273" s="74">
        <f t="shared" si="20"/>
        <v>31356000</v>
      </c>
      <c r="I1273" s="19" t="s">
        <v>905</v>
      </c>
      <c r="J1273" s="19" t="s">
        <v>905</v>
      </c>
      <c r="K1273" s="37" t="s">
        <v>913</v>
      </c>
      <c r="N1273" s="14"/>
    </row>
    <row r="1274" spans="1:14" s="13" customFormat="1" ht="206.25">
      <c r="A1274" s="12" t="s">
        <v>255</v>
      </c>
      <c r="B1274" s="18" t="s">
        <v>993</v>
      </c>
      <c r="C1274" s="58">
        <v>42065</v>
      </c>
      <c r="D1274" s="30">
        <v>12</v>
      </c>
      <c r="E1274" s="9" t="s">
        <v>37</v>
      </c>
      <c r="F1274" s="20" t="s">
        <v>66</v>
      </c>
      <c r="G1274" s="82">
        <v>18444000</v>
      </c>
      <c r="H1274" s="74">
        <f t="shared" si="20"/>
        <v>18444000</v>
      </c>
      <c r="I1274" s="19" t="s">
        <v>905</v>
      </c>
      <c r="J1274" s="19" t="s">
        <v>905</v>
      </c>
      <c r="K1274" s="37" t="s">
        <v>913</v>
      </c>
      <c r="N1274" s="14"/>
    </row>
    <row r="1275" spans="1:14" s="13" customFormat="1" ht="262.5">
      <c r="A1275" s="12" t="s">
        <v>255</v>
      </c>
      <c r="B1275" s="18" t="s">
        <v>994</v>
      </c>
      <c r="C1275" s="58">
        <v>42065</v>
      </c>
      <c r="D1275" s="30">
        <v>12</v>
      </c>
      <c r="E1275" s="9" t="s">
        <v>37</v>
      </c>
      <c r="F1275" s="20" t="s">
        <v>66</v>
      </c>
      <c r="G1275" s="82">
        <v>18444000</v>
      </c>
      <c r="H1275" s="74">
        <f t="shared" si="20"/>
        <v>18444000</v>
      </c>
      <c r="I1275" s="19" t="s">
        <v>905</v>
      </c>
      <c r="J1275" s="19" t="s">
        <v>905</v>
      </c>
      <c r="K1275" s="37" t="s">
        <v>913</v>
      </c>
      <c r="N1275" s="14"/>
    </row>
    <row r="1276" spans="1:14" s="13" customFormat="1" ht="281.25">
      <c r="A1276" s="12" t="s">
        <v>255</v>
      </c>
      <c r="B1276" s="18" t="s">
        <v>995</v>
      </c>
      <c r="C1276" s="58">
        <v>42065</v>
      </c>
      <c r="D1276" s="30">
        <v>12</v>
      </c>
      <c r="E1276" s="9" t="s">
        <v>37</v>
      </c>
      <c r="F1276" s="20" t="s">
        <v>66</v>
      </c>
      <c r="G1276" s="82">
        <v>20880000</v>
      </c>
      <c r="H1276" s="74">
        <f t="shared" si="20"/>
        <v>20880000</v>
      </c>
      <c r="I1276" s="19" t="s">
        <v>905</v>
      </c>
      <c r="J1276" s="19" t="s">
        <v>905</v>
      </c>
      <c r="K1276" s="37" t="s">
        <v>913</v>
      </c>
      <c r="N1276" s="14"/>
    </row>
    <row r="1277" spans="1:14" s="13" customFormat="1" ht="243.75">
      <c r="A1277" s="12" t="s">
        <v>255</v>
      </c>
      <c r="B1277" s="18" t="s">
        <v>996</v>
      </c>
      <c r="C1277" s="58">
        <v>42065</v>
      </c>
      <c r="D1277" s="30">
        <v>12</v>
      </c>
      <c r="E1277" s="9" t="s">
        <v>37</v>
      </c>
      <c r="F1277" s="20" t="s">
        <v>66</v>
      </c>
      <c r="G1277" s="82">
        <v>68331600</v>
      </c>
      <c r="H1277" s="74">
        <f t="shared" si="20"/>
        <v>68331600</v>
      </c>
      <c r="I1277" s="19" t="s">
        <v>905</v>
      </c>
      <c r="J1277" s="19" t="s">
        <v>905</v>
      </c>
      <c r="K1277" s="37" t="s">
        <v>913</v>
      </c>
      <c r="N1277" s="14"/>
    </row>
    <row r="1278" spans="1:14" s="13" customFormat="1" ht="243.75">
      <c r="A1278" s="12" t="s">
        <v>255</v>
      </c>
      <c r="B1278" s="18" t="s">
        <v>997</v>
      </c>
      <c r="C1278" s="58">
        <v>42065</v>
      </c>
      <c r="D1278" s="30">
        <v>12</v>
      </c>
      <c r="E1278" s="9" t="s">
        <v>37</v>
      </c>
      <c r="F1278" s="20" t="s">
        <v>66</v>
      </c>
      <c r="G1278" s="82">
        <v>68331600</v>
      </c>
      <c r="H1278" s="74">
        <f t="shared" si="20"/>
        <v>68331600</v>
      </c>
      <c r="I1278" s="19" t="s">
        <v>905</v>
      </c>
      <c r="J1278" s="19" t="s">
        <v>905</v>
      </c>
      <c r="K1278" s="37" t="s">
        <v>913</v>
      </c>
      <c r="N1278" s="14"/>
    </row>
    <row r="1279" spans="1:14" s="13" customFormat="1" ht="281.25">
      <c r="A1279" s="12" t="s">
        <v>255</v>
      </c>
      <c r="B1279" s="18" t="s">
        <v>998</v>
      </c>
      <c r="C1279" s="58">
        <v>42065</v>
      </c>
      <c r="D1279" s="30">
        <v>12</v>
      </c>
      <c r="E1279" s="9" t="s">
        <v>37</v>
      </c>
      <c r="F1279" s="20" t="s">
        <v>66</v>
      </c>
      <c r="G1279" s="82"/>
      <c r="H1279" s="74">
        <f t="shared" si="20"/>
        <v>0</v>
      </c>
      <c r="I1279" s="19" t="s">
        <v>905</v>
      </c>
      <c r="J1279" s="19" t="s">
        <v>905</v>
      </c>
      <c r="K1279" s="37" t="s">
        <v>913</v>
      </c>
      <c r="N1279" s="14"/>
    </row>
    <row r="1280" spans="1:14" s="13" customFormat="1" ht="281.25">
      <c r="A1280" s="12" t="s">
        <v>95</v>
      </c>
      <c r="B1280" s="18" t="s">
        <v>999</v>
      </c>
      <c r="C1280" s="58">
        <v>42065</v>
      </c>
      <c r="D1280" s="30">
        <v>12</v>
      </c>
      <c r="E1280" s="9" t="s">
        <v>37</v>
      </c>
      <c r="F1280" s="20" t="s">
        <v>66</v>
      </c>
      <c r="G1280" s="82">
        <v>73622400</v>
      </c>
      <c r="H1280" s="74">
        <f t="shared" si="20"/>
        <v>73622400</v>
      </c>
      <c r="I1280" s="19" t="s">
        <v>905</v>
      </c>
      <c r="J1280" s="19" t="s">
        <v>905</v>
      </c>
      <c r="K1280" s="37" t="s">
        <v>913</v>
      </c>
      <c r="N1280" s="14"/>
    </row>
    <row r="1281" spans="1:14" s="13" customFormat="1" ht="206.25">
      <c r="A1281" s="12" t="s">
        <v>255</v>
      </c>
      <c r="B1281" s="18" t="s">
        <v>1000</v>
      </c>
      <c r="C1281" s="58">
        <v>42065</v>
      </c>
      <c r="D1281" s="30">
        <v>12</v>
      </c>
      <c r="E1281" s="9" t="s">
        <v>37</v>
      </c>
      <c r="F1281" s="20" t="s">
        <v>66</v>
      </c>
      <c r="G1281" s="82">
        <v>27864000</v>
      </c>
      <c r="H1281" s="74">
        <f t="shared" si="20"/>
        <v>27864000</v>
      </c>
      <c r="I1281" s="19" t="s">
        <v>905</v>
      </c>
      <c r="J1281" s="19" t="s">
        <v>905</v>
      </c>
      <c r="K1281" s="37" t="s">
        <v>913</v>
      </c>
      <c r="N1281" s="14"/>
    </row>
    <row r="1282" spans="1:14" s="13" customFormat="1" ht="262.5">
      <c r="A1282" s="12" t="s">
        <v>255</v>
      </c>
      <c r="B1282" s="18" t="s">
        <v>1001</v>
      </c>
      <c r="C1282" s="58">
        <v>42065</v>
      </c>
      <c r="D1282" s="30">
        <v>12</v>
      </c>
      <c r="E1282" s="9" t="s">
        <v>37</v>
      </c>
      <c r="F1282" s="20" t="s">
        <v>66</v>
      </c>
      <c r="G1282" s="82">
        <v>44366400</v>
      </c>
      <c r="H1282" s="74">
        <f t="shared" si="20"/>
        <v>44366400</v>
      </c>
      <c r="I1282" s="19" t="s">
        <v>905</v>
      </c>
      <c r="J1282" s="19" t="s">
        <v>905</v>
      </c>
      <c r="K1282" s="37" t="s">
        <v>913</v>
      </c>
      <c r="N1282" s="14"/>
    </row>
    <row r="1283" spans="1:14" s="13" customFormat="1" ht="243.75">
      <c r="A1283" s="12" t="s">
        <v>255</v>
      </c>
      <c r="B1283" s="18" t="s">
        <v>1002</v>
      </c>
      <c r="C1283" s="58">
        <v>42065</v>
      </c>
      <c r="D1283" s="30">
        <v>12</v>
      </c>
      <c r="E1283" s="9" t="s">
        <v>37</v>
      </c>
      <c r="F1283" s="20" t="s">
        <v>66</v>
      </c>
      <c r="G1283" s="82">
        <v>39218125</v>
      </c>
      <c r="H1283" s="74">
        <f t="shared" si="20"/>
        <v>39218125</v>
      </c>
      <c r="I1283" s="19" t="s">
        <v>905</v>
      </c>
      <c r="J1283" s="19" t="s">
        <v>905</v>
      </c>
      <c r="K1283" s="37" t="s">
        <v>913</v>
      </c>
      <c r="N1283" s="14"/>
    </row>
    <row r="1284" spans="1:14" s="13" customFormat="1" ht="375">
      <c r="A1284" s="12" t="s">
        <v>95</v>
      </c>
      <c r="B1284" s="18" t="s">
        <v>1003</v>
      </c>
      <c r="C1284" s="58">
        <v>42065</v>
      </c>
      <c r="D1284" s="30">
        <v>12</v>
      </c>
      <c r="E1284" s="9" t="s">
        <v>37</v>
      </c>
      <c r="F1284" s="20" t="s">
        <v>66</v>
      </c>
      <c r="G1284" s="82">
        <v>81270100</v>
      </c>
      <c r="H1284" s="74">
        <f t="shared" si="20"/>
        <v>81270100</v>
      </c>
      <c r="I1284" s="19" t="s">
        <v>905</v>
      </c>
      <c r="J1284" s="19" t="s">
        <v>905</v>
      </c>
      <c r="K1284" s="37" t="s">
        <v>913</v>
      </c>
      <c r="N1284" s="14"/>
    </row>
    <row r="1285" spans="1:14" s="13" customFormat="1" ht="225">
      <c r="A1285" s="12" t="s">
        <v>255</v>
      </c>
      <c r="B1285" s="18" t="s">
        <v>1004</v>
      </c>
      <c r="C1285" s="58">
        <v>42065</v>
      </c>
      <c r="D1285" s="30">
        <v>12</v>
      </c>
      <c r="E1285" s="9" t="s">
        <v>37</v>
      </c>
      <c r="F1285" s="20" t="s">
        <v>66</v>
      </c>
      <c r="G1285" s="82">
        <v>68331600</v>
      </c>
      <c r="H1285" s="74">
        <f t="shared" si="20"/>
        <v>68331600</v>
      </c>
      <c r="I1285" s="19" t="s">
        <v>905</v>
      </c>
      <c r="J1285" s="19" t="s">
        <v>905</v>
      </c>
      <c r="K1285" s="37" t="s">
        <v>913</v>
      </c>
      <c r="N1285" s="14"/>
    </row>
    <row r="1286" spans="1:14" s="13" customFormat="1" ht="225">
      <c r="A1286" s="12" t="s">
        <v>255</v>
      </c>
      <c r="B1286" s="18" t="s">
        <v>1005</v>
      </c>
      <c r="C1286" s="58">
        <v>42065</v>
      </c>
      <c r="D1286" s="30">
        <v>12</v>
      </c>
      <c r="E1286" s="9" t="s">
        <v>37</v>
      </c>
      <c r="F1286" s="20" t="s">
        <v>66</v>
      </c>
      <c r="G1286" s="82">
        <v>49428000</v>
      </c>
      <c r="H1286" s="74">
        <f t="shared" si="20"/>
        <v>49428000</v>
      </c>
      <c r="I1286" s="19" t="s">
        <v>905</v>
      </c>
      <c r="J1286" s="19" t="s">
        <v>905</v>
      </c>
      <c r="K1286" s="37" t="s">
        <v>913</v>
      </c>
      <c r="N1286" s="14"/>
    </row>
    <row r="1287" spans="1:14" s="13" customFormat="1" ht="281.25">
      <c r="A1287" s="12" t="s">
        <v>255</v>
      </c>
      <c r="B1287" s="18" t="s">
        <v>1006</v>
      </c>
      <c r="C1287" s="58">
        <v>42065</v>
      </c>
      <c r="D1287" s="30">
        <v>12</v>
      </c>
      <c r="E1287" s="9" t="s">
        <v>37</v>
      </c>
      <c r="F1287" s="20" t="s">
        <v>66</v>
      </c>
      <c r="G1287" s="82">
        <v>0</v>
      </c>
      <c r="H1287" s="74">
        <f t="shared" si="20"/>
        <v>0</v>
      </c>
      <c r="I1287" s="19" t="s">
        <v>905</v>
      </c>
      <c r="J1287" s="19" t="s">
        <v>905</v>
      </c>
      <c r="K1287" s="37" t="s">
        <v>913</v>
      </c>
      <c r="N1287" s="14"/>
    </row>
    <row r="1288" spans="1:14" s="13" customFormat="1" ht="243.75">
      <c r="A1288" s="12" t="s">
        <v>255</v>
      </c>
      <c r="B1288" s="18" t="s">
        <v>1007</v>
      </c>
      <c r="C1288" s="58">
        <v>42065</v>
      </c>
      <c r="D1288" s="30">
        <v>12</v>
      </c>
      <c r="E1288" s="9" t="s">
        <v>37</v>
      </c>
      <c r="F1288" s="20" t="s">
        <v>66</v>
      </c>
      <c r="G1288" s="82">
        <v>57403200</v>
      </c>
      <c r="H1288" s="74">
        <f t="shared" si="20"/>
        <v>57403200</v>
      </c>
      <c r="I1288" s="19" t="s">
        <v>905</v>
      </c>
      <c r="J1288" s="19" t="s">
        <v>905</v>
      </c>
      <c r="K1288" s="37" t="s">
        <v>913</v>
      </c>
      <c r="N1288" s="14"/>
    </row>
    <row r="1289" spans="1:14" s="32" customFormat="1" ht="243.75">
      <c r="A1289" s="12" t="s">
        <v>255</v>
      </c>
      <c r="B1289" s="18" t="s">
        <v>1008</v>
      </c>
      <c r="C1289" s="58">
        <v>42065</v>
      </c>
      <c r="D1289" s="30">
        <v>12</v>
      </c>
      <c r="E1289" s="9" t="s">
        <v>37</v>
      </c>
      <c r="F1289" s="20" t="s">
        <v>66</v>
      </c>
      <c r="G1289" s="82">
        <v>57403200</v>
      </c>
      <c r="H1289" s="74">
        <f t="shared" si="20"/>
        <v>57403200</v>
      </c>
      <c r="I1289" s="19" t="s">
        <v>905</v>
      </c>
      <c r="J1289" s="19" t="s">
        <v>905</v>
      </c>
      <c r="K1289" s="37" t="s">
        <v>913</v>
      </c>
      <c r="N1289" s="33"/>
    </row>
    <row r="1290" spans="1:14" s="32" customFormat="1" ht="131.25">
      <c r="A1290" s="12" t="s">
        <v>255</v>
      </c>
      <c r="B1290" s="18" t="s">
        <v>1009</v>
      </c>
      <c r="C1290" s="58">
        <v>42065</v>
      </c>
      <c r="D1290" s="30">
        <v>12</v>
      </c>
      <c r="E1290" s="9" t="s">
        <v>37</v>
      </c>
      <c r="F1290" s="20" t="s">
        <v>66</v>
      </c>
      <c r="G1290" s="82">
        <v>55848000</v>
      </c>
      <c r="H1290" s="74">
        <f t="shared" si="20"/>
        <v>55848000</v>
      </c>
      <c r="I1290" s="19" t="s">
        <v>905</v>
      </c>
      <c r="J1290" s="19" t="s">
        <v>905</v>
      </c>
      <c r="K1290" s="37" t="s">
        <v>913</v>
      </c>
      <c r="N1290" s="33"/>
    </row>
    <row r="1291" spans="1:14" s="32" customFormat="1" ht="262.5">
      <c r="A1291" s="12" t="s">
        <v>255</v>
      </c>
      <c r="B1291" s="18" t="s">
        <v>1010</v>
      </c>
      <c r="C1291" s="58">
        <v>42065</v>
      </c>
      <c r="D1291" s="30">
        <v>12</v>
      </c>
      <c r="E1291" s="9" t="s">
        <v>37</v>
      </c>
      <c r="F1291" s="20" t="s">
        <v>66</v>
      </c>
      <c r="G1291" s="82">
        <v>91456800</v>
      </c>
      <c r="H1291" s="74">
        <f t="shared" si="20"/>
        <v>91456800</v>
      </c>
      <c r="I1291" s="19" t="s">
        <v>905</v>
      </c>
      <c r="J1291" s="19" t="s">
        <v>905</v>
      </c>
      <c r="K1291" s="37" t="s">
        <v>913</v>
      </c>
      <c r="N1291" s="33"/>
    </row>
    <row r="1292" spans="1:14" s="32" customFormat="1" ht="131.25">
      <c r="A1292" s="12" t="s">
        <v>255</v>
      </c>
      <c r="B1292" s="18" t="s">
        <v>1011</v>
      </c>
      <c r="C1292" s="58">
        <v>42065</v>
      </c>
      <c r="D1292" s="30">
        <v>12</v>
      </c>
      <c r="E1292" s="9" t="s">
        <v>37</v>
      </c>
      <c r="F1292" s="20" t="s">
        <v>66</v>
      </c>
      <c r="G1292" s="82">
        <v>55848000</v>
      </c>
      <c r="H1292" s="74">
        <f t="shared" si="20"/>
        <v>55848000</v>
      </c>
      <c r="I1292" s="19" t="s">
        <v>905</v>
      </c>
      <c r="J1292" s="19" t="s">
        <v>905</v>
      </c>
      <c r="K1292" s="37" t="s">
        <v>913</v>
      </c>
      <c r="N1292" s="33"/>
    </row>
    <row r="1293" spans="1:14" s="32" customFormat="1" ht="75">
      <c r="A1293" s="12" t="s">
        <v>255</v>
      </c>
      <c r="B1293" s="18" t="s">
        <v>1012</v>
      </c>
      <c r="C1293" s="58">
        <v>42065</v>
      </c>
      <c r="D1293" s="30">
        <v>12</v>
      </c>
      <c r="E1293" s="9" t="s">
        <v>37</v>
      </c>
      <c r="F1293" s="20" t="s">
        <v>66</v>
      </c>
      <c r="G1293" s="82">
        <v>20880000</v>
      </c>
      <c r="H1293" s="74">
        <f t="shared" si="20"/>
        <v>20880000</v>
      </c>
      <c r="I1293" s="19" t="s">
        <v>905</v>
      </c>
      <c r="J1293" s="19" t="s">
        <v>905</v>
      </c>
      <c r="K1293" s="37" t="s">
        <v>913</v>
      </c>
      <c r="N1293" s="33"/>
    </row>
    <row r="1294" spans="1:14" s="32" customFormat="1" ht="187.5">
      <c r="A1294" s="12" t="s">
        <v>255</v>
      </c>
      <c r="B1294" s="18" t="s">
        <v>1013</v>
      </c>
      <c r="C1294" s="58">
        <v>42065</v>
      </c>
      <c r="D1294" s="30">
        <v>12</v>
      </c>
      <c r="E1294" s="9" t="s">
        <v>37</v>
      </c>
      <c r="F1294" s="20" t="s">
        <v>66</v>
      </c>
      <c r="G1294" s="81">
        <v>18444000</v>
      </c>
      <c r="H1294" s="74">
        <f t="shared" si="20"/>
        <v>18444000</v>
      </c>
      <c r="I1294" s="19" t="s">
        <v>905</v>
      </c>
      <c r="J1294" s="19" t="s">
        <v>905</v>
      </c>
      <c r="K1294" s="37" t="s">
        <v>913</v>
      </c>
      <c r="N1294" s="33"/>
    </row>
    <row r="1295" spans="1:14" s="32" customFormat="1" ht="243.75">
      <c r="A1295" s="12" t="s">
        <v>255</v>
      </c>
      <c r="B1295" s="18" t="s">
        <v>1014</v>
      </c>
      <c r="C1295" s="58">
        <v>42065</v>
      </c>
      <c r="D1295" s="30">
        <v>12</v>
      </c>
      <c r="E1295" s="9" t="s">
        <v>37</v>
      </c>
      <c r="F1295" s="20" t="s">
        <v>66</v>
      </c>
      <c r="G1295" s="82">
        <v>68331600</v>
      </c>
      <c r="H1295" s="74">
        <f t="shared" si="20"/>
        <v>68331600</v>
      </c>
      <c r="I1295" s="19" t="s">
        <v>905</v>
      </c>
      <c r="J1295" s="19" t="s">
        <v>905</v>
      </c>
      <c r="K1295" s="37" t="s">
        <v>913</v>
      </c>
      <c r="N1295" s="33"/>
    </row>
    <row r="1296" spans="1:14" s="32" customFormat="1" ht="187.5">
      <c r="A1296" s="12" t="s">
        <v>255</v>
      </c>
      <c r="B1296" s="18" t="s">
        <v>1015</v>
      </c>
      <c r="C1296" s="58">
        <v>42065</v>
      </c>
      <c r="D1296" s="30">
        <v>12</v>
      </c>
      <c r="E1296" s="9" t="s">
        <v>37</v>
      </c>
      <c r="F1296" s="20" t="s">
        <v>66</v>
      </c>
      <c r="G1296" s="82">
        <v>55848000</v>
      </c>
      <c r="H1296" s="74">
        <f t="shared" si="20"/>
        <v>55848000</v>
      </c>
      <c r="I1296" s="19" t="s">
        <v>905</v>
      </c>
      <c r="J1296" s="19" t="s">
        <v>905</v>
      </c>
      <c r="K1296" s="37" t="s">
        <v>913</v>
      </c>
      <c r="N1296" s="33"/>
    </row>
    <row r="1297" spans="1:14" s="32" customFormat="1" ht="168.75">
      <c r="A1297" s="12" t="s">
        <v>255</v>
      </c>
      <c r="B1297" s="18" t="s">
        <v>1016</v>
      </c>
      <c r="C1297" s="58">
        <v>42065</v>
      </c>
      <c r="D1297" s="30">
        <v>12</v>
      </c>
      <c r="E1297" s="9" t="s">
        <v>37</v>
      </c>
      <c r="F1297" s="20" t="s">
        <v>66</v>
      </c>
      <c r="G1297" s="81">
        <v>55848000</v>
      </c>
      <c r="H1297" s="74">
        <f t="shared" si="20"/>
        <v>55848000</v>
      </c>
      <c r="I1297" s="19" t="s">
        <v>905</v>
      </c>
      <c r="J1297" s="19" t="s">
        <v>905</v>
      </c>
      <c r="K1297" s="37" t="s">
        <v>913</v>
      </c>
      <c r="N1297" s="33"/>
    </row>
    <row r="1298" spans="1:14" s="32" customFormat="1" ht="243.75">
      <c r="A1298" s="12" t="s">
        <v>255</v>
      </c>
      <c r="B1298" s="18" t="s">
        <v>1017</v>
      </c>
      <c r="C1298" s="58">
        <v>42065</v>
      </c>
      <c r="D1298" s="30">
        <v>12</v>
      </c>
      <c r="E1298" s="9" t="s">
        <v>37</v>
      </c>
      <c r="F1298" s="20" t="s">
        <v>66</v>
      </c>
      <c r="G1298" s="81">
        <v>55848000</v>
      </c>
      <c r="H1298" s="74">
        <f t="shared" si="20"/>
        <v>55848000</v>
      </c>
      <c r="I1298" s="19" t="s">
        <v>905</v>
      </c>
      <c r="J1298" s="19" t="s">
        <v>905</v>
      </c>
      <c r="K1298" s="37" t="s">
        <v>913</v>
      </c>
      <c r="N1298" s="33"/>
    </row>
    <row r="1299" spans="1:14" s="32" customFormat="1" ht="206.25">
      <c r="A1299" s="12" t="s">
        <v>95</v>
      </c>
      <c r="B1299" s="18" t="s">
        <v>1018</v>
      </c>
      <c r="C1299" s="58">
        <v>42065</v>
      </c>
      <c r="D1299" s="30">
        <v>12</v>
      </c>
      <c r="E1299" s="9" t="s">
        <v>37</v>
      </c>
      <c r="F1299" s="20" t="s">
        <v>66</v>
      </c>
      <c r="G1299" s="82">
        <v>55848000</v>
      </c>
      <c r="H1299" s="74">
        <f t="shared" si="20"/>
        <v>55848000</v>
      </c>
      <c r="I1299" s="19" t="s">
        <v>905</v>
      </c>
      <c r="J1299" s="19" t="s">
        <v>905</v>
      </c>
      <c r="K1299" s="37" t="s">
        <v>913</v>
      </c>
      <c r="N1299" s="33"/>
    </row>
    <row r="1300" spans="1:14" s="32" customFormat="1" ht="112.5">
      <c r="A1300" s="12" t="s">
        <v>255</v>
      </c>
      <c r="B1300" s="18" t="s">
        <v>1019</v>
      </c>
      <c r="C1300" s="58">
        <v>42065</v>
      </c>
      <c r="D1300" s="30">
        <v>12</v>
      </c>
      <c r="E1300" s="9" t="s">
        <v>37</v>
      </c>
      <c r="F1300" s="20" t="s">
        <v>66</v>
      </c>
      <c r="G1300" s="81">
        <v>55848000</v>
      </c>
      <c r="H1300" s="74">
        <f t="shared" si="20"/>
        <v>55848000</v>
      </c>
      <c r="I1300" s="19" t="s">
        <v>905</v>
      </c>
      <c r="J1300" s="19" t="s">
        <v>905</v>
      </c>
      <c r="K1300" s="37" t="s">
        <v>913</v>
      </c>
      <c r="N1300" s="33"/>
    </row>
    <row r="1301" spans="1:14" s="32" customFormat="1" ht="168.75">
      <c r="A1301" s="12" t="s">
        <v>255</v>
      </c>
      <c r="B1301" s="18" t="s">
        <v>1020</v>
      </c>
      <c r="C1301" s="58">
        <v>42065</v>
      </c>
      <c r="D1301" s="30">
        <v>12</v>
      </c>
      <c r="E1301" s="9" t="s">
        <v>37</v>
      </c>
      <c r="F1301" s="20" t="s">
        <v>66</v>
      </c>
      <c r="G1301" s="81">
        <v>55848000</v>
      </c>
      <c r="H1301" s="74">
        <f t="shared" si="20"/>
        <v>55848000</v>
      </c>
      <c r="I1301" s="19" t="s">
        <v>905</v>
      </c>
      <c r="J1301" s="19" t="s">
        <v>905</v>
      </c>
      <c r="K1301" s="37" t="s">
        <v>913</v>
      </c>
      <c r="N1301" s="33"/>
    </row>
    <row r="1302" spans="1:14" s="32" customFormat="1" ht="131.25">
      <c r="A1302" s="12" t="s">
        <v>255</v>
      </c>
      <c r="B1302" s="18" t="s">
        <v>1021</v>
      </c>
      <c r="C1302" s="58">
        <v>42065</v>
      </c>
      <c r="D1302" s="30">
        <v>12</v>
      </c>
      <c r="E1302" s="9" t="s">
        <v>37</v>
      </c>
      <c r="F1302" s="20" t="s">
        <v>66</v>
      </c>
      <c r="G1302" s="81">
        <v>55848000</v>
      </c>
      <c r="H1302" s="74">
        <f t="shared" si="20"/>
        <v>55848000</v>
      </c>
      <c r="I1302" s="19" t="s">
        <v>905</v>
      </c>
      <c r="J1302" s="19" t="s">
        <v>905</v>
      </c>
      <c r="K1302" s="37" t="s">
        <v>913</v>
      </c>
      <c r="N1302" s="33"/>
    </row>
    <row r="1303" spans="1:14" s="32" customFormat="1" ht="187.5">
      <c r="A1303" s="12" t="s">
        <v>255</v>
      </c>
      <c r="B1303" s="18" t="s">
        <v>1022</v>
      </c>
      <c r="C1303" s="58">
        <v>42065</v>
      </c>
      <c r="D1303" s="30">
        <v>12</v>
      </c>
      <c r="E1303" s="9" t="s">
        <v>37</v>
      </c>
      <c r="F1303" s="20" t="s">
        <v>66</v>
      </c>
      <c r="G1303" s="81">
        <f>53605600-23989745</f>
        <v>29615855</v>
      </c>
      <c r="H1303" s="74">
        <f t="shared" si="20"/>
        <v>29615855</v>
      </c>
      <c r="I1303" s="19" t="s">
        <v>905</v>
      </c>
      <c r="J1303" s="19" t="s">
        <v>905</v>
      </c>
      <c r="K1303" s="37" t="s">
        <v>913</v>
      </c>
      <c r="N1303" s="33"/>
    </row>
    <row r="1304" spans="1:14" s="32" customFormat="1" ht="150">
      <c r="A1304" s="12" t="s">
        <v>255</v>
      </c>
      <c r="B1304" s="18" t="s">
        <v>1023</v>
      </c>
      <c r="C1304" s="58">
        <v>42065</v>
      </c>
      <c r="D1304" s="30">
        <v>12</v>
      </c>
      <c r="E1304" s="9" t="s">
        <v>37</v>
      </c>
      <c r="F1304" s="20" t="s">
        <v>66</v>
      </c>
      <c r="G1304" s="81">
        <v>90348000</v>
      </c>
      <c r="H1304" s="74">
        <f t="shared" si="20"/>
        <v>90348000</v>
      </c>
      <c r="I1304" s="19" t="s">
        <v>905</v>
      </c>
      <c r="J1304" s="19" t="s">
        <v>905</v>
      </c>
      <c r="K1304" s="37" t="s">
        <v>913</v>
      </c>
      <c r="N1304" s="33"/>
    </row>
    <row r="1305" spans="1:14" s="13" customFormat="1" ht="300">
      <c r="A1305" s="59" t="s">
        <v>1024</v>
      </c>
      <c r="B1305" s="18" t="s">
        <v>1025</v>
      </c>
      <c r="C1305" s="35">
        <v>42017</v>
      </c>
      <c r="D1305" s="34">
        <v>11</v>
      </c>
      <c r="E1305" s="9" t="s">
        <v>37</v>
      </c>
      <c r="F1305" s="20" t="s">
        <v>66</v>
      </c>
      <c r="G1305" s="83">
        <v>53000000000</v>
      </c>
      <c r="H1305" s="83">
        <v>53000000000</v>
      </c>
      <c r="I1305" s="19" t="s">
        <v>905</v>
      </c>
      <c r="J1305" s="19" t="s">
        <v>905</v>
      </c>
      <c r="K1305" s="37" t="s">
        <v>1026</v>
      </c>
      <c r="N1305" s="14"/>
    </row>
    <row r="1306" spans="1:14" s="13" customFormat="1" ht="131.25">
      <c r="A1306" s="59">
        <v>80100000</v>
      </c>
      <c r="B1306" s="18" t="s">
        <v>1027</v>
      </c>
      <c r="C1306" s="35">
        <v>42037</v>
      </c>
      <c r="D1306" s="34">
        <v>11</v>
      </c>
      <c r="E1306" s="9" t="s">
        <v>71</v>
      </c>
      <c r="F1306" s="20" t="s">
        <v>66</v>
      </c>
      <c r="G1306" s="83">
        <v>1000000000</v>
      </c>
      <c r="H1306" s="83">
        <v>1000000000</v>
      </c>
      <c r="I1306" s="19" t="s">
        <v>905</v>
      </c>
      <c r="J1306" s="19" t="s">
        <v>905</v>
      </c>
      <c r="K1306" s="37" t="s">
        <v>1026</v>
      </c>
      <c r="N1306" s="14"/>
    </row>
    <row r="1307" spans="1:14" s="13" customFormat="1" ht="187.5">
      <c r="A1307" s="59">
        <v>83111505</v>
      </c>
      <c r="B1307" s="18" t="s">
        <v>1028</v>
      </c>
      <c r="C1307" s="35">
        <v>42037</v>
      </c>
      <c r="D1307" s="34">
        <v>10</v>
      </c>
      <c r="E1307" s="9" t="s">
        <v>37</v>
      </c>
      <c r="F1307" s="20" t="s">
        <v>66</v>
      </c>
      <c r="G1307" s="83">
        <v>4520000000</v>
      </c>
      <c r="H1307" s="77">
        <v>4520000000</v>
      </c>
      <c r="I1307" s="19" t="s">
        <v>905</v>
      </c>
      <c r="J1307" s="19" t="s">
        <v>905</v>
      </c>
      <c r="K1307" s="37" t="s">
        <v>1026</v>
      </c>
      <c r="N1307" s="14"/>
    </row>
    <row r="1308" spans="1:14" s="13" customFormat="1" ht="131.25">
      <c r="A1308" s="59">
        <v>42301500</v>
      </c>
      <c r="B1308" s="18" t="s">
        <v>1029</v>
      </c>
      <c r="C1308" s="35">
        <v>42100</v>
      </c>
      <c r="D1308" s="34">
        <v>2</v>
      </c>
      <c r="E1308" s="9" t="s">
        <v>65</v>
      </c>
      <c r="F1308" s="20" t="s">
        <v>55</v>
      </c>
      <c r="G1308" s="83">
        <v>5000000</v>
      </c>
      <c r="H1308" s="77">
        <v>5000000</v>
      </c>
      <c r="I1308" s="19" t="s">
        <v>905</v>
      </c>
      <c r="J1308" s="19" t="s">
        <v>905</v>
      </c>
      <c r="K1308" s="37" t="s">
        <v>1030</v>
      </c>
      <c r="N1308" s="14"/>
    </row>
    <row r="1309" spans="1:14" s="13" customFormat="1" ht="131.25">
      <c r="A1309" s="59">
        <v>43190000</v>
      </c>
      <c r="B1309" s="18" t="s">
        <v>1031</v>
      </c>
      <c r="C1309" s="35">
        <v>42037</v>
      </c>
      <c r="D1309" s="34">
        <v>9</v>
      </c>
      <c r="E1309" s="9" t="s">
        <v>37</v>
      </c>
      <c r="F1309" s="20" t="s">
        <v>66</v>
      </c>
      <c r="G1309" s="83">
        <v>12000000000</v>
      </c>
      <c r="H1309" s="77">
        <v>12000000000</v>
      </c>
      <c r="I1309" s="19" t="s">
        <v>905</v>
      </c>
      <c r="J1309" s="19" t="s">
        <v>905</v>
      </c>
      <c r="K1309" s="37" t="s">
        <v>1026</v>
      </c>
      <c r="N1309" s="14"/>
    </row>
    <row r="1310" spans="1:14" s="13" customFormat="1" ht="131.25">
      <c r="A1310" s="59">
        <v>25101700</v>
      </c>
      <c r="B1310" s="18" t="s">
        <v>1032</v>
      </c>
      <c r="C1310" s="35">
        <v>42037</v>
      </c>
      <c r="D1310" s="34">
        <v>5</v>
      </c>
      <c r="E1310" s="9" t="s">
        <v>71</v>
      </c>
      <c r="F1310" s="20" t="s">
        <v>66</v>
      </c>
      <c r="G1310" s="83">
        <v>300000000</v>
      </c>
      <c r="H1310" s="77">
        <v>300000000</v>
      </c>
      <c r="I1310" s="19" t="s">
        <v>905</v>
      </c>
      <c r="J1310" s="19" t="s">
        <v>905</v>
      </c>
      <c r="K1310" s="37" t="s">
        <v>1030</v>
      </c>
      <c r="N1310" s="14"/>
    </row>
    <row r="1311" spans="1:14" s="13" customFormat="1" ht="131.25">
      <c r="A1311" s="59">
        <v>42301500</v>
      </c>
      <c r="B1311" s="18" t="s">
        <v>1033</v>
      </c>
      <c r="C1311" s="35">
        <v>42037</v>
      </c>
      <c r="D1311" s="34">
        <v>4</v>
      </c>
      <c r="E1311" s="9" t="s">
        <v>71</v>
      </c>
      <c r="F1311" s="20" t="s">
        <v>66</v>
      </c>
      <c r="G1311" s="83">
        <v>245000000</v>
      </c>
      <c r="H1311" s="77">
        <v>245000000</v>
      </c>
      <c r="I1311" s="19" t="s">
        <v>905</v>
      </c>
      <c r="J1311" s="19" t="s">
        <v>905</v>
      </c>
      <c r="K1311" s="37" t="s">
        <v>1030</v>
      </c>
      <c r="N1311" s="14"/>
    </row>
    <row r="1312" spans="1:14" s="13" customFormat="1" ht="131.25">
      <c r="A1312" s="59">
        <v>42170000</v>
      </c>
      <c r="B1312" s="18" t="s">
        <v>1034</v>
      </c>
      <c r="C1312" s="35">
        <v>42072</v>
      </c>
      <c r="D1312" s="34">
        <v>6</v>
      </c>
      <c r="E1312" s="9" t="s">
        <v>71</v>
      </c>
      <c r="F1312" s="20" t="s">
        <v>66</v>
      </c>
      <c r="G1312" s="83">
        <v>900000000</v>
      </c>
      <c r="H1312" s="83">
        <v>900000000</v>
      </c>
      <c r="I1312" s="19" t="s">
        <v>905</v>
      </c>
      <c r="J1312" s="19" t="s">
        <v>905</v>
      </c>
      <c r="K1312" s="37" t="s">
        <v>1030</v>
      </c>
      <c r="N1312" s="14"/>
    </row>
    <row r="1313" spans="1:14" s="13" customFormat="1" ht="131.25">
      <c r="A1313" s="59">
        <v>80141607</v>
      </c>
      <c r="B1313" s="18" t="s">
        <v>1035</v>
      </c>
      <c r="C1313" s="35">
        <v>42064</v>
      </c>
      <c r="D1313" s="34">
        <v>4</v>
      </c>
      <c r="E1313" s="9" t="s">
        <v>71</v>
      </c>
      <c r="F1313" s="20" t="s">
        <v>66</v>
      </c>
      <c r="G1313" s="83">
        <v>250000000</v>
      </c>
      <c r="H1313" s="83">
        <v>250000000</v>
      </c>
      <c r="I1313" s="19" t="s">
        <v>905</v>
      </c>
      <c r="J1313" s="19" t="s">
        <v>905</v>
      </c>
      <c r="K1313" s="37" t="s">
        <v>1026</v>
      </c>
      <c r="N1313" s="14"/>
    </row>
    <row r="1314" spans="1:14" s="13" customFormat="1" ht="75">
      <c r="A1314" s="59">
        <v>80101500</v>
      </c>
      <c r="B1314" s="18" t="s">
        <v>1036</v>
      </c>
      <c r="C1314" s="35">
        <v>42065</v>
      </c>
      <c r="D1314" s="34">
        <v>3</v>
      </c>
      <c r="E1314" s="9" t="s">
        <v>71</v>
      </c>
      <c r="F1314" s="20" t="s">
        <v>66</v>
      </c>
      <c r="G1314" s="83">
        <v>50000000</v>
      </c>
      <c r="H1314" s="83">
        <v>50000000</v>
      </c>
      <c r="I1314" s="19" t="s">
        <v>905</v>
      </c>
      <c r="J1314" s="19" t="s">
        <v>905</v>
      </c>
      <c r="K1314" s="37"/>
      <c r="N1314" s="14"/>
    </row>
    <row r="1315" spans="1:14" s="13" customFormat="1" ht="131.25">
      <c r="A1315" s="59">
        <v>80141607</v>
      </c>
      <c r="B1315" s="18" t="s">
        <v>1037</v>
      </c>
      <c r="C1315" s="35">
        <v>42037</v>
      </c>
      <c r="D1315" s="34">
        <v>6</v>
      </c>
      <c r="E1315" s="9" t="s">
        <v>71</v>
      </c>
      <c r="F1315" s="20" t="s">
        <v>66</v>
      </c>
      <c r="G1315" s="83">
        <v>100000000</v>
      </c>
      <c r="H1315" s="83">
        <v>100000000</v>
      </c>
      <c r="I1315" s="19" t="s">
        <v>905</v>
      </c>
      <c r="J1315" s="19" t="s">
        <v>905</v>
      </c>
      <c r="K1315" s="37" t="s">
        <v>1026</v>
      </c>
      <c r="N1315" s="14"/>
    </row>
    <row r="1316" spans="1:14" s="13" customFormat="1" ht="131.25">
      <c r="A1316" s="59">
        <v>43232400</v>
      </c>
      <c r="B1316" s="18" t="s">
        <v>1038</v>
      </c>
      <c r="C1316" s="35">
        <v>42037</v>
      </c>
      <c r="D1316" s="34">
        <v>5</v>
      </c>
      <c r="E1316" s="9" t="s">
        <v>71</v>
      </c>
      <c r="F1316" s="20" t="s">
        <v>66</v>
      </c>
      <c r="G1316" s="83">
        <v>200000000</v>
      </c>
      <c r="H1316" s="83">
        <v>200000000</v>
      </c>
      <c r="I1316" s="19" t="s">
        <v>905</v>
      </c>
      <c r="J1316" s="19" t="s">
        <v>905</v>
      </c>
      <c r="K1316" s="37" t="s">
        <v>1039</v>
      </c>
      <c r="N1316" s="14"/>
    </row>
    <row r="1317" spans="1:14" s="13" customFormat="1" ht="131.25">
      <c r="A1317" s="59">
        <v>50190000</v>
      </c>
      <c r="B1317" s="18" t="s">
        <v>1040</v>
      </c>
      <c r="C1317" s="35">
        <v>42037</v>
      </c>
      <c r="D1317" s="34">
        <v>2</v>
      </c>
      <c r="E1317" s="9" t="s">
        <v>65</v>
      </c>
      <c r="F1317" s="20" t="s">
        <v>66</v>
      </c>
      <c r="G1317" s="83">
        <v>21000000</v>
      </c>
      <c r="H1317" s="77">
        <v>21000000</v>
      </c>
      <c r="I1317" s="19" t="s">
        <v>905</v>
      </c>
      <c r="J1317" s="19" t="s">
        <v>905</v>
      </c>
      <c r="K1317" s="37" t="s">
        <v>1030</v>
      </c>
      <c r="N1317" s="14"/>
    </row>
    <row r="1318" spans="1:14" s="13" customFormat="1" ht="131.25">
      <c r="A1318" s="59">
        <v>83111600</v>
      </c>
      <c r="B1318" s="18" t="s">
        <v>1041</v>
      </c>
      <c r="C1318" s="35">
        <v>42037</v>
      </c>
      <c r="D1318" s="34">
        <v>12</v>
      </c>
      <c r="E1318" s="9" t="s">
        <v>65</v>
      </c>
      <c r="F1318" s="20" t="s">
        <v>66</v>
      </c>
      <c r="G1318" s="83">
        <v>18000000</v>
      </c>
      <c r="H1318" s="77">
        <v>18000000</v>
      </c>
      <c r="I1318" s="19" t="s">
        <v>905</v>
      </c>
      <c r="J1318" s="19" t="s">
        <v>905</v>
      </c>
      <c r="K1318" s="37" t="s">
        <v>1026</v>
      </c>
      <c r="N1318" s="14"/>
    </row>
    <row r="1319" spans="1:14" s="13" customFormat="1" ht="131.25">
      <c r="A1319" s="59">
        <v>78000000</v>
      </c>
      <c r="B1319" s="18" t="s">
        <v>1042</v>
      </c>
      <c r="C1319" s="35">
        <v>42006</v>
      </c>
      <c r="D1319" s="34">
        <v>12</v>
      </c>
      <c r="E1319" s="9" t="s">
        <v>71</v>
      </c>
      <c r="F1319" s="20" t="s">
        <v>66</v>
      </c>
      <c r="G1319" s="83">
        <v>816000000</v>
      </c>
      <c r="H1319" s="77">
        <v>816000000</v>
      </c>
      <c r="I1319" s="19" t="s">
        <v>905</v>
      </c>
      <c r="J1319" s="19" t="s">
        <v>905</v>
      </c>
      <c r="K1319" s="37" t="s">
        <v>1043</v>
      </c>
      <c r="N1319" s="14"/>
    </row>
    <row r="1320" spans="1:14" s="13" customFormat="1" ht="150">
      <c r="A1320" s="59" t="s">
        <v>255</v>
      </c>
      <c r="B1320" s="18" t="s">
        <v>1044</v>
      </c>
      <c r="C1320" s="35">
        <v>42009</v>
      </c>
      <c r="D1320" s="34">
        <v>11</v>
      </c>
      <c r="E1320" s="9" t="s">
        <v>37</v>
      </c>
      <c r="F1320" s="20" t="s">
        <v>66</v>
      </c>
      <c r="G1320" s="83">
        <f>3597000*11</f>
        <v>39567000</v>
      </c>
      <c r="H1320" s="77">
        <f>+G1320</f>
        <v>39567000</v>
      </c>
      <c r="I1320" s="19" t="s">
        <v>905</v>
      </c>
      <c r="J1320" s="19" t="s">
        <v>905</v>
      </c>
      <c r="K1320" s="37" t="s">
        <v>1043</v>
      </c>
      <c r="N1320" s="14"/>
    </row>
    <row r="1321" spans="1:14" s="13" customFormat="1" ht="150">
      <c r="A1321" s="59" t="s">
        <v>255</v>
      </c>
      <c r="B1321" s="18" t="s">
        <v>1045</v>
      </c>
      <c r="C1321" s="35">
        <v>42009</v>
      </c>
      <c r="D1321" s="34">
        <v>11</v>
      </c>
      <c r="E1321" s="9" t="s">
        <v>37</v>
      </c>
      <c r="F1321" s="20" t="s">
        <v>66</v>
      </c>
      <c r="G1321" s="83">
        <f>4119000*11</f>
        <v>45309000</v>
      </c>
      <c r="H1321" s="77">
        <f aca="true" t="shared" si="21" ref="H1321:H1361">+G1321</f>
        <v>45309000</v>
      </c>
      <c r="I1321" s="19" t="s">
        <v>905</v>
      </c>
      <c r="J1321" s="19" t="s">
        <v>905</v>
      </c>
      <c r="K1321" s="37" t="s">
        <v>1043</v>
      </c>
      <c r="N1321" s="14"/>
    </row>
    <row r="1322" spans="1:14" s="13" customFormat="1" ht="131.25">
      <c r="A1322" s="59" t="s">
        <v>255</v>
      </c>
      <c r="B1322" s="18" t="s">
        <v>1046</v>
      </c>
      <c r="C1322" s="35">
        <v>42009</v>
      </c>
      <c r="D1322" s="34">
        <v>11</v>
      </c>
      <c r="E1322" s="9" t="s">
        <v>37</v>
      </c>
      <c r="F1322" s="20" t="s">
        <v>66</v>
      </c>
      <c r="G1322" s="83">
        <f>3183000*11</f>
        <v>35013000</v>
      </c>
      <c r="H1322" s="77">
        <f t="shared" si="21"/>
        <v>35013000</v>
      </c>
      <c r="I1322" s="19" t="s">
        <v>905</v>
      </c>
      <c r="J1322" s="19" t="s">
        <v>905</v>
      </c>
      <c r="K1322" s="37" t="s">
        <v>1043</v>
      </c>
      <c r="N1322" s="14"/>
    </row>
    <row r="1323" spans="1:14" s="13" customFormat="1" ht="131.25">
      <c r="A1323" s="59" t="s">
        <v>255</v>
      </c>
      <c r="B1323" s="18" t="s">
        <v>1047</v>
      </c>
      <c r="C1323" s="35">
        <v>42009</v>
      </c>
      <c r="D1323" s="34">
        <v>11</v>
      </c>
      <c r="E1323" s="9" t="s">
        <v>37</v>
      </c>
      <c r="F1323" s="20" t="s">
        <v>66</v>
      </c>
      <c r="G1323" s="83">
        <f>3183000*11</f>
        <v>35013000</v>
      </c>
      <c r="H1323" s="77">
        <f t="shared" si="21"/>
        <v>35013000</v>
      </c>
      <c r="I1323" s="19" t="s">
        <v>905</v>
      </c>
      <c r="J1323" s="19" t="s">
        <v>905</v>
      </c>
      <c r="K1323" s="37" t="s">
        <v>1043</v>
      </c>
      <c r="N1323" s="14"/>
    </row>
    <row r="1324" spans="1:14" s="13" customFormat="1" ht="168.75">
      <c r="A1324" s="59" t="s">
        <v>255</v>
      </c>
      <c r="B1324" s="18" t="s">
        <v>1048</v>
      </c>
      <c r="C1324" s="35">
        <v>42009</v>
      </c>
      <c r="D1324" s="34">
        <v>11</v>
      </c>
      <c r="E1324" s="9" t="s">
        <v>37</v>
      </c>
      <c r="F1324" s="20" t="s">
        <v>66</v>
      </c>
      <c r="G1324" s="83">
        <f>2245000*11</f>
        <v>24695000</v>
      </c>
      <c r="H1324" s="77">
        <f t="shared" si="21"/>
        <v>24695000</v>
      </c>
      <c r="I1324" s="19" t="s">
        <v>905</v>
      </c>
      <c r="J1324" s="19" t="s">
        <v>905</v>
      </c>
      <c r="K1324" s="37" t="s">
        <v>1043</v>
      </c>
      <c r="N1324" s="14"/>
    </row>
    <row r="1325" spans="1:14" s="13" customFormat="1" ht="187.5">
      <c r="A1325" s="59" t="s">
        <v>255</v>
      </c>
      <c r="B1325" s="18" t="s">
        <v>1049</v>
      </c>
      <c r="C1325" s="35">
        <v>42009</v>
      </c>
      <c r="D1325" s="34">
        <v>11</v>
      </c>
      <c r="E1325" s="9" t="s">
        <v>37</v>
      </c>
      <c r="F1325" s="20" t="s">
        <v>66</v>
      </c>
      <c r="G1325" s="83">
        <f>2404000*11</f>
        <v>26444000</v>
      </c>
      <c r="H1325" s="77">
        <f t="shared" si="21"/>
        <v>26444000</v>
      </c>
      <c r="I1325" s="19" t="s">
        <v>905</v>
      </c>
      <c r="J1325" s="19" t="s">
        <v>905</v>
      </c>
      <c r="K1325" s="37" t="s">
        <v>1043</v>
      </c>
      <c r="N1325" s="14"/>
    </row>
    <row r="1326" spans="1:14" s="13" customFormat="1" ht="168.75">
      <c r="A1326" s="59" t="s">
        <v>255</v>
      </c>
      <c r="B1326" s="18" t="s">
        <v>1050</v>
      </c>
      <c r="C1326" s="35">
        <v>42009</v>
      </c>
      <c r="D1326" s="34">
        <v>11</v>
      </c>
      <c r="E1326" s="9" t="s">
        <v>37</v>
      </c>
      <c r="F1326" s="20" t="s">
        <v>66</v>
      </c>
      <c r="G1326" s="83">
        <f>3183000*11</f>
        <v>35013000</v>
      </c>
      <c r="H1326" s="77">
        <f t="shared" si="21"/>
        <v>35013000</v>
      </c>
      <c r="I1326" s="19" t="s">
        <v>905</v>
      </c>
      <c r="J1326" s="19" t="s">
        <v>905</v>
      </c>
      <c r="K1326" s="37" t="s">
        <v>1043</v>
      </c>
      <c r="N1326" s="14"/>
    </row>
    <row r="1327" spans="1:14" s="13" customFormat="1" ht="131.25">
      <c r="A1327" s="59" t="s">
        <v>255</v>
      </c>
      <c r="B1327" s="18" t="s">
        <v>1051</v>
      </c>
      <c r="C1327" s="35">
        <v>42009</v>
      </c>
      <c r="D1327" s="34">
        <v>11</v>
      </c>
      <c r="E1327" s="9" t="s">
        <v>37</v>
      </c>
      <c r="F1327" s="20" t="s">
        <v>66</v>
      </c>
      <c r="G1327" s="83">
        <f>2404000*11</f>
        <v>26444000</v>
      </c>
      <c r="H1327" s="77">
        <f t="shared" si="21"/>
        <v>26444000</v>
      </c>
      <c r="I1327" s="19" t="s">
        <v>905</v>
      </c>
      <c r="J1327" s="19" t="s">
        <v>905</v>
      </c>
      <c r="K1327" s="37" t="s">
        <v>1052</v>
      </c>
      <c r="N1327" s="14"/>
    </row>
    <row r="1328" spans="1:14" s="13" customFormat="1" ht="168.75">
      <c r="A1328" s="59" t="s">
        <v>255</v>
      </c>
      <c r="B1328" s="18" t="s">
        <v>1048</v>
      </c>
      <c r="C1328" s="35">
        <v>42009</v>
      </c>
      <c r="D1328" s="34">
        <v>11</v>
      </c>
      <c r="E1328" s="9" t="s">
        <v>37</v>
      </c>
      <c r="F1328" s="20" t="s">
        <v>66</v>
      </c>
      <c r="G1328" s="83">
        <f>2322000*11</f>
        <v>25542000</v>
      </c>
      <c r="H1328" s="77">
        <f t="shared" si="21"/>
        <v>25542000</v>
      </c>
      <c r="I1328" s="19" t="s">
        <v>905</v>
      </c>
      <c r="J1328" s="19" t="s">
        <v>905</v>
      </c>
      <c r="K1328" s="37" t="s">
        <v>1043</v>
      </c>
      <c r="N1328" s="14"/>
    </row>
    <row r="1329" spans="1:14" s="13" customFormat="1" ht="131.25">
      <c r="A1329" s="59" t="s">
        <v>255</v>
      </c>
      <c r="B1329" s="18" t="s">
        <v>1053</v>
      </c>
      <c r="C1329" s="35">
        <v>42009</v>
      </c>
      <c r="D1329" s="34">
        <v>11</v>
      </c>
      <c r="E1329" s="9" t="s">
        <v>37</v>
      </c>
      <c r="F1329" s="20" t="s">
        <v>66</v>
      </c>
      <c r="G1329" s="83">
        <f>2195000*11</f>
        <v>24145000</v>
      </c>
      <c r="H1329" s="77">
        <f t="shared" si="21"/>
        <v>24145000</v>
      </c>
      <c r="I1329" s="19" t="s">
        <v>905</v>
      </c>
      <c r="J1329" s="19" t="s">
        <v>905</v>
      </c>
      <c r="K1329" s="37" t="s">
        <v>1052</v>
      </c>
      <c r="N1329" s="14"/>
    </row>
    <row r="1330" spans="1:14" s="13" customFormat="1" ht="168.75">
      <c r="A1330" s="59">
        <v>80161500</v>
      </c>
      <c r="B1330" s="18" t="s">
        <v>1054</v>
      </c>
      <c r="C1330" s="35">
        <v>42009</v>
      </c>
      <c r="D1330" s="34">
        <v>11</v>
      </c>
      <c r="E1330" s="9" t="s">
        <v>37</v>
      </c>
      <c r="F1330" s="20" t="s">
        <v>66</v>
      </c>
      <c r="G1330" s="83">
        <f>2195000*11</f>
        <v>24145000</v>
      </c>
      <c r="H1330" s="77">
        <f t="shared" si="21"/>
        <v>24145000</v>
      </c>
      <c r="I1330" s="19" t="s">
        <v>905</v>
      </c>
      <c r="J1330" s="19" t="s">
        <v>905</v>
      </c>
      <c r="K1330" s="37" t="s">
        <v>1043</v>
      </c>
      <c r="N1330" s="14"/>
    </row>
    <row r="1331" spans="1:14" s="13" customFormat="1" ht="150">
      <c r="A1331" s="59" t="s">
        <v>255</v>
      </c>
      <c r="B1331" s="18" t="s">
        <v>1045</v>
      </c>
      <c r="C1331" s="35">
        <v>42009</v>
      </c>
      <c r="D1331" s="34">
        <v>11</v>
      </c>
      <c r="E1331" s="9" t="s">
        <v>37</v>
      </c>
      <c r="F1331" s="20" t="s">
        <v>66</v>
      </c>
      <c r="G1331" s="83">
        <f>4654000*11</f>
        <v>51194000</v>
      </c>
      <c r="H1331" s="77">
        <f t="shared" si="21"/>
        <v>51194000</v>
      </c>
      <c r="I1331" s="19" t="s">
        <v>905</v>
      </c>
      <c r="J1331" s="19" t="s">
        <v>905</v>
      </c>
      <c r="K1331" s="37" t="s">
        <v>1043</v>
      </c>
      <c r="N1331" s="14"/>
    </row>
    <row r="1332" spans="1:14" s="13" customFormat="1" ht="131.25">
      <c r="A1332" s="59" t="s">
        <v>255</v>
      </c>
      <c r="B1332" s="18" t="s">
        <v>1055</v>
      </c>
      <c r="C1332" s="35">
        <v>42009</v>
      </c>
      <c r="D1332" s="34">
        <v>11</v>
      </c>
      <c r="E1332" s="9" t="s">
        <v>37</v>
      </c>
      <c r="F1332" s="20" t="s">
        <v>66</v>
      </c>
      <c r="G1332" s="83">
        <f>4654000*11</f>
        <v>51194000</v>
      </c>
      <c r="H1332" s="78">
        <f>G1332</f>
        <v>51194000</v>
      </c>
      <c r="I1332" s="19" t="s">
        <v>905</v>
      </c>
      <c r="J1332" s="19" t="s">
        <v>905</v>
      </c>
      <c r="K1332" s="37" t="s">
        <v>1043</v>
      </c>
      <c r="N1332" s="14"/>
    </row>
    <row r="1333" spans="1:14" s="13" customFormat="1" ht="131.25">
      <c r="A1333" s="59" t="s">
        <v>255</v>
      </c>
      <c r="B1333" s="18" t="s">
        <v>1056</v>
      </c>
      <c r="C1333" s="35">
        <v>42009</v>
      </c>
      <c r="D1333" s="34">
        <v>11</v>
      </c>
      <c r="E1333" s="9" t="s">
        <v>37</v>
      </c>
      <c r="F1333" s="20" t="s">
        <v>66</v>
      </c>
      <c r="G1333" s="83">
        <f>4119000*11</f>
        <v>45309000</v>
      </c>
      <c r="H1333" s="77">
        <f t="shared" si="21"/>
        <v>45309000</v>
      </c>
      <c r="I1333" s="19" t="s">
        <v>905</v>
      </c>
      <c r="J1333" s="19" t="s">
        <v>905</v>
      </c>
      <c r="K1333" s="37" t="s">
        <v>1043</v>
      </c>
      <c r="N1333" s="14"/>
    </row>
    <row r="1334" spans="1:14" s="13" customFormat="1" ht="131.25">
      <c r="A1334" s="59" t="s">
        <v>255</v>
      </c>
      <c r="B1334" s="18" t="s">
        <v>1055</v>
      </c>
      <c r="C1334" s="35">
        <v>42009</v>
      </c>
      <c r="D1334" s="34">
        <v>11</v>
      </c>
      <c r="E1334" s="9" t="s">
        <v>37</v>
      </c>
      <c r="F1334" s="20" t="s">
        <v>66</v>
      </c>
      <c r="G1334" s="83">
        <f>4654000*11</f>
        <v>51194000</v>
      </c>
      <c r="H1334" s="77">
        <f t="shared" si="21"/>
        <v>51194000</v>
      </c>
      <c r="I1334" s="19" t="s">
        <v>905</v>
      </c>
      <c r="J1334" s="19" t="s">
        <v>905</v>
      </c>
      <c r="K1334" s="37" t="s">
        <v>1043</v>
      </c>
      <c r="N1334" s="14"/>
    </row>
    <row r="1335" spans="1:14" s="13" customFormat="1" ht="131.25">
      <c r="A1335" s="59" t="s">
        <v>255</v>
      </c>
      <c r="B1335" s="18" t="s">
        <v>1057</v>
      </c>
      <c r="C1335" s="35">
        <v>42009</v>
      </c>
      <c r="D1335" s="34">
        <v>11</v>
      </c>
      <c r="E1335" s="9" t="s">
        <v>37</v>
      </c>
      <c r="F1335" s="20" t="s">
        <v>66</v>
      </c>
      <c r="G1335" s="83">
        <f>4654000*11</f>
        <v>51194000</v>
      </c>
      <c r="H1335" s="77">
        <f t="shared" si="21"/>
        <v>51194000</v>
      </c>
      <c r="I1335" s="19" t="s">
        <v>905</v>
      </c>
      <c r="J1335" s="19" t="s">
        <v>905</v>
      </c>
      <c r="K1335" s="37" t="s">
        <v>1043</v>
      </c>
      <c r="N1335" s="14"/>
    </row>
    <row r="1336" spans="1:14" s="13" customFormat="1" ht="131.25">
      <c r="A1336" s="59" t="s">
        <v>255</v>
      </c>
      <c r="B1336" s="18" t="s">
        <v>1057</v>
      </c>
      <c r="C1336" s="35">
        <v>42009</v>
      </c>
      <c r="D1336" s="34">
        <v>11</v>
      </c>
      <c r="E1336" s="9" t="s">
        <v>37</v>
      </c>
      <c r="F1336" s="20" t="s">
        <v>66</v>
      </c>
      <c r="G1336" s="83">
        <f>4654000*11</f>
        <v>51194000</v>
      </c>
      <c r="H1336" s="77">
        <f t="shared" si="21"/>
        <v>51194000</v>
      </c>
      <c r="I1336" s="19" t="s">
        <v>905</v>
      </c>
      <c r="J1336" s="19" t="s">
        <v>905</v>
      </c>
      <c r="K1336" s="37" t="s">
        <v>1043</v>
      </c>
      <c r="N1336" s="14"/>
    </row>
    <row r="1337" spans="1:14" s="13" customFormat="1" ht="150">
      <c r="A1337" s="59" t="s">
        <v>255</v>
      </c>
      <c r="B1337" s="18" t="s">
        <v>1058</v>
      </c>
      <c r="C1337" s="35">
        <v>42009</v>
      </c>
      <c r="D1337" s="34">
        <v>11</v>
      </c>
      <c r="E1337" s="9" t="s">
        <v>37</v>
      </c>
      <c r="F1337" s="20" t="s">
        <v>66</v>
      </c>
      <c r="G1337" s="83">
        <f>3597000*11</f>
        <v>39567000</v>
      </c>
      <c r="H1337" s="77">
        <f t="shared" si="21"/>
        <v>39567000</v>
      </c>
      <c r="I1337" s="19" t="s">
        <v>905</v>
      </c>
      <c r="J1337" s="19" t="s">
        <v>905</v>
      </c>
      <c r="K1337" s="37" t="s">
        <v>1043</v>
      </c>
      <c r="N1337" s="14"/>
    </row>
    <row r="1338" spans="1:14" s="13" customFormat="1" ht="168.75">
      <c r="A1338" s="59" t="s">
        <v>255</v>
      </c>
      <c r="B1338" s="18" t="s">
        <v>1059</v>
      </c>
      <c r="C1338" s="35">
        <v>42009</v>
      </c>
      <c r="D1338" s="34">
        <v>11</v>
      </c>
      <c r="E1338" s="9" t="s">
        <v>37</v>
      </c>
      <c r="F1338" s="20" t="s">
        <v>66</v>
      </c>
      <c r="G1338" s="83">
        <f>2322000*11</f>
        <v>25542000</v>
      </c>
      <c r="H1338" s="77">
        <f t="shared" si="21"/>
        <v>25542000</v>
      </c>
      <c r="I1338" s="19" t="s">
        <v>905</v>
      </c>
      <c r="J1338" s="19" t="s">
        <v>905</v>
      </c>
      <c r="K1338" s="37" t="s">
        <v>1043</v>
      </c>
      <c r="N1338" s="14"/>
    </row>
    <row r="1339" spans="1:14" s="13" customFormat="1" ht="150">
      <c r="A1339" s="59" t="s">
        <v>255</v>
      </c>
      <c r="B1339" s="18" t="s">
        <v>1058</v>
      </c>
      <c r="C1339" s="35">
        <v>42009</v>
      </c>
      <c r="D1339" s="34">
        <v>11</v>
      </c>
      <c r="E1339" s="9" t="s">
        <v>37</v>
      </c>
      <c r="F1339" s="20" t="s">
        <v>66</v>
      </c>
      <c r="G1339" s="83">
        <f>3597000*11</f>
        <v>39567000</v>
      </c>
      <c r="H1339" s="77">
        <f t="shared" si="21"/>
        <v>39567000</v>
      </c>
      <c r="I1339" s="19" t="s">
        <v>905</v>
      </c>
      <c r="J1339" s="19" t="s">
        <v>905</v>
      </c>
      <c r="K1339" s="37" t="s">
        <v>1043</v>
      </c>
      <c r="N1339" s="14"/>
    </row>
    <row r="1340" spans="1:14" s="13" customFormat="1" ht="168.75">
      <c r="A1340" s="59">
        <v>80161500</v>
      </c>
      <c r="B1340" s="18" t="s">
        <v>1060</v>
      </c>
      <c r="C1340" s="35">
        <v>42009</v>
      </c>
      <c r="D1340" s="34">
        <v>10</v>
      </c>
      <c r="E1340" s="9" t="s">
        <v>37</v>
      </c>
      <c r="F1340" s="20" t="s">
        <v>66</v>
      </c>
      <c r="G1340" s="83">
        <f>1909000*10</f>
        <v>19090000</v>
      </c>
      <c r="H1340" s="77">
        <f t="shared" si="21"/>
        <v>19090000</v>
      </c>
      <c r="I1340" s="19" t="s">
        <v>905</v>
      </c>
      <c r="J1340" s="19" t="s">
        <v>905</v>
      </c>
      <c r="K1340" s="37" t="s">
        <v>1043</v>
      </c>
      <c r="N1340" s="14"/>
    </row>
    <row r="1341" spans="1:14" s="13" customFormat="1" ht="131.25">
      <c r="A1341" s="59">
        <v>80161500</v>
      </c>
      <c r="B1341" s="18" t="s">
        <v>1061</v>
      </c>
      <c r="C1341" s="35">
        <v>42009</v>
      </c>
      <c r="D1341" s="34">
        <v>11</v>
      </c>
      <c r="E1341" s="9" t="s">
        <v>37</v>
      </c>
      <c r="F1341" s="20" t="s">
        <v>66</v>
      </c>
      <c r="G1341" s="83">
        <f>1909000*11</f>
        <v>20999000</v>
      </c>
      <c r="H1341" s="77">
        <f>+G1341</f>
        <v>20999000</v>
      </c>
      <c r="I1341" s="19" t="s">
        <v>905</v>
      </c>
      <c r="J1341" s="19" t="s">
        <v>905</v>
      </c>
      <c r="K1341" s="37" t="s">
        <v>1043</v>
      </c>
      <c r="N1341" s="14"/>
    </row>
    <row r="1342" spans="1:14" s="13" customFormat="1" ht="168.75">
      <c r="A1342" s="59" t="s">
        <v>255</v>
      </c>
      <c r="B1342" s="18" t="s">
        <v>1062</v>
      </c>
      <c r="C1342" s="35">
        <v>42009</v>
      </c>
      <c r="D1342" s="34">
        <v>11</v>
      </c>
      <c r="E1342" s="9" t="s">
        <v>37</v>
      </c>
      <c r="F1342" s="20" t="s">
        <v>66</v>
      </c>
      <c r="G1342" s="83">
        <f>3183000*11</f>
        <v>35013000</v>
      </c>
      <c r="H1342" s="77">
        <f t="shared" si="21"/>
        <v>35013000</v>
      </c>
      <c r="I1342" s="19" t="s">
        <v>905</v>
      </c>
      <c r="J1342" s="19" t="s">
        <v>905</v>
      </c>
      <c r="K1342" s="37" t="s">
        <v>1043</v>
      </c>
      <c r="N1342" s="14"/>
    </row>
    <row r="1343" spans="1:14" s="13" customFormat="1" ht="131.25">
      <c r="A1343" s="59" t="s">
        <v>255</v>
      </c>
      <c r="B1343" s="18" t="s">
        <v>1063</v>
      </c>
      <c r="C1343" s="35">
        <v>42009</v>
      </c>
      <c r="D1343" s="34">
        <v>11</v>
      </c>
      <c r="E1343" s="9" t="s">
        <v>37</v>
      </c>
      <c r="F1343" s="20" t="s">
        <v>66</v>
      </c>
      <c r="G1343" s="83">
        <f>4654000*11</f>
        <v>51194000</v>
      </c>
      <c r="H1343" s="77">
        <f t="shared" si="21"/>
        <v>51194000</v>
      </c>
      <c r="I1343" s="19" t="s">
        <v>905</v>
      </c>
      <c r="J1343" s="19" t="s">
        <v>905</v>
      </c>
      <c r="K1343" s="37" t="s">
        <v>1043</v>
      </c>
      <c r="N1343" s="14"/>
    </row>
    <row r="1344" spans="1:14" s="13" customFormat="1" ht="131.25">
      <c r="A1344" s="59" t="s">
        <v>255</v>
      </c>
      <c r="B1344" s="18" t="s">
        <v>1063</v>
      </c>
      <c r="C1344" s="35">
        <v>42009</v>
      </c>
      <c r="D1344" s="34">
        <v>11</v>
      </c>
      <c r="E1344" s="9" t="s">
        <v>37</v>
      </c>
      <c r="F1344" s="20" t="s">
        <v>66</v>
      </c>
      <c r="G1344" s="83">
        <f>4654000*11</f>
        <v>51194000</v>
      </c>
      <c r="H1344" s="77">
        <f t="shared" si="21"/>
        <v>51194000</v>
      </c>
      <c r="I1344" s="19" t="s">
        <v>905</v>
      </c>
      <c r="J1344" s="19" t="s">
        <v>905</v>
      </c>
      <c r="K1344" s="37" t="s">
        <v>1043</v>
      </c>
      <c r="N1344" s="14"/>
    </row>
    <row r="1345" spans="1:14" s="13" customFormat="1" ht="131.25">
      <c r="A1345" s="59" t="s">
        <v>255</v>
      </c>
      <c r="B1345" s="18" t="s">
        <v>1064</v>
      </c>
      <c r="C1345" s="35">
        <v>42009</v>
      </c>
      <c r="D1345" s="34">
        <v>11</v>
      </c>
      <c r="E1345" s="9" t="s">
        <v>37</v>
      </c>
      <c r="F1345" s="20" t="s">
        <v>66</v>
      </c>
      <c r="G1345" s="83">
        <f>5540000*11</f>
        <v>60940000</v>
      </c>
      <c r="H1345" s="77">
        <f t="shared" si="21"/>
        <v>60940000</v>
      </c>
      <c r="I1345" s="19" t="s">
        <v>905</v>
      </c>
      <c r="J1345" s="19" t="s">
        <v>905</v>
      </c>
      <c r="K1345" s="37" t="s">
        <v>1043</v>
      </c>
      <c r="N1345" s="14"/>
    </row>
    <row r="1346" spans="1:14" s="13" customFormat="1" ht="131.25">
      <c r="A1346" s="59" t="s">
        <v>255</v>
      </c>
      <c r="B1346" s="18" t="s">
        <v>1065</v>
      </c>
      <c r="C1346" s="35">
        <v>42009</v>
      </c>
      <c r="D1346" s="34">
        <v>11</v>
      </c>
      <c r="E1346" s="9" t="s">
        <v>37</v>
      </c>
      <c r="F1346" s="20" t="s">
        <v>66</v>
      </c>
      <c r="G1346" s="83">
        <f>5540000*11</f>
        <v>60940000</v>
      </c>
      <c r="H1346" s="77">
        <f>+G1346</f>
        <v>60940000</v>
      </c>
      <c r="I1346" s="19" t="s">
        <v>905</v>
      </c>
      <c r="J1346" s="19" t="s">
        <v>905</v>
      </c>
      <c r="K1346" s="37" t="s">
        <v>1043</v>
      </c>
      <c r="N1346" s="14"/>
    </row>
    <row r="1347" spans="1:14" s="13" customFormat="1" ht="131.25">
      <c r="A1347" s="59" t="s">
        <v>255</v>
      </c>
      <c r="B1347" s="18" t="s">
        <v>1066</v>
      </c>
      <c r="C1347" s="35">
        <v>42009</v>
      </c>
      <c r="D1347" s="34">
        <v>11</v>
      </c>
      <c r="E1347" s="9" t="s">
        <v>37</v>
      </c>
      <c r="F1347" s="20" t="s">
        <v>66</v>
      </c>
      <c r="G1347" s="83">
        <f>5540000*11</f>
        <v>60940000</v>
      </c>
      <c r="H1347" s="77">
        <f t="shared" si="21"/>
        <v>60940000</v>
      </c>
      <c r="I1347" s="19" t="s">
        <v>905</v>
      </c>
      <c r="J1347" s="19" t="s">
        <v>905</v>
      </c>
      <c r="K1347" s="37" t="s">
        <v>1043</v>
      </c>
      <c r="N1347" s="14"/>
    </row>
    <row r="1348" spans="1:14" s="13" customFormat="1" ht="150">
      <c r="A1348" s="59" t="s">
        <v>255</v>
      </c>
      <c r="B1348" s="18" t="s">
        <v>1067</v>
      </c>
      <c r="C1348" s="35">
        <v>42009</v>
      </c>
      <c r="D1348" s="34">
        <v>11</v>
      </c>
      <c r="E1348" s="9" t="s">
        <v>37</v>
      </c>
      <c r="F1348" s="20" t="s">
        <v>66</v>
      </c>
      <c r="G1348" s="83">
        <f>5540000*11</f>
        <v>60940000</v>
      </c>
      <c r="H1348" s="77">
        <f t="shared" si="21"/>
        <v>60940000</v>
      </c>
      <c r="I1348" s="19" t="s">
        <v>905</v>
      </c>
      <c r="J1348" s="19" t="s">
        <v>905</v>
      </c>
      <c r="K1348" s="37" t="s">
        <v>1043</v>
      </c>
      <c r="N1348" s="14"/>
    </row>
    <row r="1349" spans="1:14" s="13" customFormat="1" ht="131.25">
      <c r="A1349" s="59" t="s">
        <v>255</v>
      </c>
      <c r="B1349" s="18" t="s">
        <v>1068</v>
      </c>
      <c r="C1349" s="35">
        <v>42009</v>
      </c>
      <c r="D1349" s="34">
        <v>12</v>
      </c>
      <c r="E1349" s="9" t="s">
        <v>37</v>
      </c>
      <c r="F1349" s="20" t="s">
        <v>66</v>
      </c>
      <c r="G1349" s="83">
        <f>6596000*12</f>
        <v>79152000</v>
      </c>
      <c r="H1349" s="77">
        <f t="shared" si="21"/>
        <v>79152000</v>
      </c>
      <c r="I1349" s="19" t="s">
        <v>905</v>
      </c>
      <c r="J1349" s="19" t="s">
        <v>905</v>
      </c>
      <c r="K1349" s="37" t="s">
        <v>1052</v>
      </c>
      <c r="N1349" s="14"/>
    </row>
    <row r="1350" spans="1:14" s="13" customFormat="1" ht="131.25">
      <c r="A1350" s="59" t="s">
        <v>255</v>
      </c>
      <c r="B1350" s="18" t="s">
        <v>1069</v>
      </c>
      <c r="C1350" s="35">
        <v>42009</v>
      </c>
      <c r="D1350" s="34">
        <v>11</v>
      </c>
      <c r="E1350" s="9" t="s">
        <v>37</v>
      </c>
      <c r="F1350" s="20" t="s">
        <v>66</v>
      </c>
      <c r="G1350" s="83">
        <f>4119000*11</f>
        <v>45309000</v>
      </c>
      <c r="H1350" s="77">
        <f t="shared" si="21"/>
        <v>45309000</v>
      </c>
      <c r="I1350" s="19" t="s">
        <v>905</v>
      </c>
      <c r="J1350" s="19" t="s">
        <v>905</v>
      </c>
      <c r="K1350" s="37" t="s">
        <v>1043</v>
      </c>
      <c r="N1350" s="14"/>
    </row>
    <row r="1351" spans="1:14" s="13" customFormat="1" ht="131.25">
      <c r="A1351" s="59" t="s">
        <v>255</v>
      </c>
      <c r="B1351" s="18" t="s">
        <v>1070</v>
      </c>
      <c r="C1351" s="35">
        <v>42009</v>
      </c>
      <c r="D1351" s="34">
        <v>9</v>
      </c>
      <c r="E1351" s="9" t="s">
        <v>37</v>
      </c>
      <c r="F1351" s="20" t="s">
        <v>66</v>
      </c>
      <c r="G1351" s="83">
        <f>5540000*9</f>
        <v>49860000</v>
      </c>
      <c r="H1351" s="77">
        <f t="shared" si="21"/>
        <v>49860000</v>
      </c>
      <c r="I1351" s="19" t="s">
        <v>905</v>
      </c>
      <c r="J1351" s="19" t="s">
        <v>905</v>
      </c>
      <c r="K1351" s="37" t="s">
        <v>1043</v>
      </c>
      <c r="N1351" s="14"/>
    </row>
    <row r="1352" spans="1:14" s="13" customFormat="1" ht="150">
      <c r="A1352" s="59" t="s">
        <v>255</v>
      </c>
      <c r="B1352" s="18" t="s">
        <v>1045</v>
      </c>
      <c r="C1352" s="35">
        <v>42009</v>
      </c>
      <c r="D1352" s="34">
        <v>11</v>
      </c>
      <c r="E1352" s="9" t="s">
        <v>37</v>
      </c>
      <c r="F1352" s="20" t="s">
        <v>66</v>
      </c>
      <c r="G1352" s="83">
        <f>4654000*11</f>
        <v>51194000</v>
      </c>
      <c r="H1352" s="77">
        <f t="shared" si="21"/>
        <v>51194000</v>
      </c>
      <c r="I1352" s="19" t="s">
        <v>905</v>
      </c>
      <c r="J1352" s="19" t="s">
        <v>905</v>
      </c>
      <c r="K1352" s="37" t="s">
        <v>1043</v>
      </c>
      <c r="N1352" s="14"/>
    </row>
    <row r="1353" spans="1:14" s="13" customFormat="1" ht="131.25">
      <c r="A1353" s="59" t="s">
        <v>255</v>
      </c>
      <c r="B1353" s="18" t="s">
        <v>1071</v>
      </c>
      <c r="C1353" s="35">
        <v>42009</v>
      </c>
      <c r="D1353" s="34">
        <v>11</v>
      </c>
      <c r="E1353" s="9" t="s">
        <v>37</v>
      </c>
      <c r="F1353" s="20" t="s">
        <v>66</v>
      </c>
      <c r="G1353" s="83">
        <f>2245000*11</f>
        <v>24695000</v>
      </c>
      <c r="H1353" s="83">
        <f>2245000*11</f>
        <v>24695000</v>
      </c>
      <c r="I1353" s="19" t="s">
        <v>905</v>
      </c>
      <c r="J1353" s="19" t="s">
        <v>905</v>
      </c>
      <c r="K1353" s="37" t="s">
        <v>1043</v>
      </c>
      <c r="N1353" s="14"/>
    </row>
    <row r="1354" spans="1:14" s="13" customFormat="1" ht="131.25">
      <c r="A1354" s="59">
        <v>80161500</v>
      </c>
      <c r="B1354" s="18" t="s">
        <v>1072</v>
      </c>
      <c r="C1354" s="35">
        <v>42009</v>
      </c>
      <c r="D1354" s="34">
        <v>11</v>
      </c>
      <c r="E1354" s="9" t="s">
        <v>37</v>
      </c>
      <c r="F1354" s="20" t="s">
        <v>66</v>
      </c>
      <c r="G1354" s="83">
        <f>2195000*11</f>
        <v>24145000</v>
      </c>
      <c r="H1354" s="77">
        <f t="shared" si="21"/>
        <v>24145000</v>
      </c>
      <c r="I1354" s="19" t="s">
        <v>905</v>
      </c>
      <c r="J1354" s="19" t="s">
        <v>905</v>
      </c>
      <c r="K1354" s="37" t="s">
        <v>1043</v>
      </c>
      <c r="N1354" s="14"/>
    </row>
    <row r="1355" spans="1:14" s="13" customFormat="1" ht="131.25">
      <c r="A1355" s="59">
        <v>80101505</v>
      </c>
      <c r="B1355" s="18" t="s">
        <v>1073</v>
      </c>
      <c r="C1355" s="35">
        <v>42009</v>
      </c>
      <c r="D1355" s="34">
        <v>11</v>
      </c>
      <c r="E1355" s="9" t="s">
        <v>37</v>
      </c>
      <c r="F1355" s="20" t="s">
        <v>66</v>
      </c>
      <c r="G1355" s="83">
        <f>1909000*11</f>
        <v>20999000</v>
      </c>
      <c r="H1355" s="77">
        <f t="shared" si="21"/>
        <v>20999000</v>
      </c>
      <c r="I1355" s="19" t="s">
        <v>905</v>
      </c>
      <c r="J1355" s="19" t="s">
        <v>905</v>
      </c>
      <c r="K1355" s="37" t="s">
        <v>1043</v>
      </c>
      <c r="N1355" s="14"/>
    </row>
    <row r="1356" spans="1:14" s="13" customFormat="1" ht="131.25">
      <c r="A1356" s="59">
        <v>80101505</v>
      </c>
      <c r="B1356" s="18" t="s">
        <v>1074</v>
      </c>
      <c r="C1356" s="35">
        <v>42009</v>
      </c>
      <c r="D1356" s="34">
        <v>11</v>
      </c>
      <c r="E1356" s="9" t="s">
        <v>37</v>
      </c>
      <c r="F1356" s="20" t="s">
        <v>66</v>
      </c>
      <c r="G1356" s="83">
        <f>2195000*11</f>
        <v>24145000</v>
      </c>
      <c r="H1356" s="77">
        <f t="shared" si="21"/>
        <v>24145000</v>
      </c>
      <c r="I1356" s="19" t="s">
        <v>905</v>
      </c>
      <c r="J1356" s="19" t="s">
        <v>905</v>
      </c>
      <c r="K1356" s="37" t="s">
        <v>1043</v>
      </c>
      <c r="N1356" s="14"/>
    </row>
    <row r="1357" spans="1:14" s="13" customFormat="1" ht="150">
      <c r="A1357" s="59" t="s">
        <v>255</v>
      </c>
      <c r="B1357" s="18" t="s">
        <v>1075</v>
      </c>
      <c r="C1357" s="35">
        <v>42009</v>
      </c>
      <c r="D1357" s="34">
        <v>11</v>
      </c>
      <c r="E1357" s="9" t="s">
        <v>37</v>
      </c>
      <c r="F1357" s="20" t="s">
        <v>66</v>
      </c>
      <c r="G1357" s="83">
        <f>4119000*11</f>
        <v>45309000</v>
      </c>
      <c r="H1357" s="77">
        <f t="shared" si="21"/>
        <v>45309000</v>
      </c>
      <c r="I1357" s="19" t="s">
        <v>905</v>
      </c>
      <c r="J1357" s="19" t="s">
        <v>905</v>
      </c>
      <c r="K1357" s="37" t="s">
        <v>1043</v>
      </c>
      <c r="N1357" s="14"/>
    </row>
    <row r="1358" spans="1:14" s="13" customFormat="1" ht="131.25">
      <c r="A1358" s="59">
        <v>80161500</v>
      </c>
      <c r="B1358" s="18" t="s">
        <v>1076</v>
      </c>
      <c r="C1358" s="35">
        <v>42009</v>
      </c>
      <c r="D1358" s="34">
        <v>11</v>
      </c>
      <c r="E1358" s="9" t="s">
        <v>37</v>
      </c>
      <c r="F1358" s="20" t="s">
        <v>66</v>
      </c>
      <c r="G1358" s="83">
        <f>1740000*11</f>
        <v>19140000</v>
      </c>
      <c r="H1358" s="77">
        <f t="shared" si="21"/>
        <v>19140000</v>
      </c>
      <c r="I1358" s="19" t="s">
        <v>905</v>
      </c>
      <c r="J1358" s="19" t="s">
        <v>905</v>
      </c>
      <c r="K1358" s="37" t="s">
        <v>1043</v>
      </c>
      <c r="N1358" s="14"/>
    </row>
    <row r="1359" spans="1:14" s="13" customFormat="1" ht="131.25">
      <c r="A1359" s="59">
        <v>80161500</v>
      </c>
      <c r="B1359" s="18" t="s">
        <v>1077</v>
      </c>
      <c r="C1359" s="35">
        <v>42009</v>
      </c>
      <c r="D1359" s="34">
        <v>11</v>
      </c>
      <c r="E1359" s="9" t="s">
        <v>37</v>
      </c>
      <c r="F1359" s="20" t="s">
        <v>66</v>
      </c>
      <c r="G1359" s="83">
        <f>1740000*11</f>
        <v>19140000</v>
      </c>
      <c r="H1359" s="77">
        <f t="shared" si="21"/>
        <v>19140000</v>
      </c>
      <c r="I1359" s="19" t="s">
        <v>905</v>
      </c>
      <c r="J1359" s="19" t="s">
        <v>905</v>
      </c>
      <c r="K1359" s="37" t="s">
        <v>1043</v>
      </c>
      <c r="N1359" s="14"/>
    </row>
    <row r="1360" spans="1:14" s="13" customFormat="1" ht="131.25">
      <c r="A1360" s="59">
        <v>80161500</v>
      </c>
      <c r="B1360" s="18" t="s">
        <v>1078</v>
      </c>
      <c r="C1360" s="35">
        <v>42009</v>
      </c>
      <c r="D1360" s="34">
        <v>5</v>
      </c>
      <c r="E1360" s="9" t="s">
        <v>37</v>
      </c>
      <c r="F1360" s="20" t="s">
        <v>66</v>
      </c>
      <c r="G1360" s="83">
        <v>35446000</v>
      </c>
      <c r="H1360" s="77">
        <f>+G1360</f>
        <v>35446000</v>
      </c>
      <c r="I1360" s="19" t="s">
        <v>905</v>
      </c>
      <c r="J1360" s="19" t="s">
        <v>905</v>
      </c>
      <c r="K1360" s="37" t="s">
        <v>1043</v>
      </c>
      <c r="N1360" s="14"/>
    </row>
    <row r="1361" spans="1:14" s="13" customFormat="1" ht="131.25">
      <c r="A1361" s="59">
        <v>80101505</v>
      </c>
      <c r="B1361" s="18" t="s">
        <v>1079</v>
      </c>
      <c r="C1361" s="35">
        <v>42009</v>
      </c>
      <c r="D1361" s="34">
        <v>11</v>
      </c>
      <c r="E1361" s="9" t="s">
        <v>37</v>
      </c>
      <c r="F1361" s="20" t="s">
        <v>66</v>
      </c>
      <c r="G1361" s="83">
        <f>3597000*11</f>
        <v>39567000</v>
      </c>
      <c r="H1361" s="77">
        <f t="shared" si="21"/>
        <v>39567000</v>
      </c>
      <c r="I1361" s="19" t="s">
        <v>905</v>
      </c>
      <c r="J1361" s="19" t="s">
        <v>905</v>
      </c>
      <c r="K1361" s="37" t="s">
        <v>1043</v>
      </c>
      <c r="N1361" s="14"/>
    </row>
    <row r="1362" spans="1:14" s="13" customFormat="1" ht="131.25">
      <c r="A1362" s="12" t="s">
        <v>1080</v>
      </c>
      <c r="B1362" s="18" t="s">
        <v>1081</v>
      </c>
      <c r="C1362" s="28">
        <v>42125</v>
      </c>
      <c r="D1362" s="26">
        <v>4</v>
      </c>
      <c r="E1362" s="9" t="s">
        <v>71</v>
      </c>
      <c r="F1362" s="20" t="s">
        <v>66</v>
      </c>
      <c r="G1362" s="71">
        <v>200000000</v>
      </c>
      <c r="H1362" s="71">
        <f>+G1362</f>
        <v>200000000</v>
      </c>
      <c r="I1362" s="19" t="s">
        <v>905</v>
      </c>
      <c r="J1362" s="19" t="s">
        <v>905</v>
      </c>
      <c r="K1362" s="37" t="s">
        <v>1082</v>
      </c>
      <c r="N1362" s="14"/>
    </row>
    <row r="1363" spans="1:14" s="13" customFormat="1" ht="131.25">
      <c r="A1363" s="12" t="s">
        <v>1080</v>
      </c>
      <c r="B1363" s="18" t="s">
        <v>1083</v>
      </c>
      <c r="C1363" s="28">
        <v>42125</v>
      </c>
      <c r="D1363" s="26">
        <v>4</v>
      </c>
      <c r="E1363" s="9" t="s">
        <v>71</v>
      </c>
      <c r="F1363" s="20" t="s">
        <v>66</v>
      </c>
      <c r="G1363" s="71">
        <v>3000000</v>
      </c>
      <c r="H1363" s="71">
        <f aca="true" t="shared" si="22" ref="H1363:H1383">+G1363</f>
        <v>3000000</v>
      </c>
      <c r="I1363" s="19" t="s">
        <v>905</v>
      </c>
      <c r="J1363" s="19" t="s">
        <v>905</v>
      </c>
      <c r="K1363" s="37" t="s">
        <v>1082</v>
      </c>
      <c r="N1363" s="14"/>
    </row>
    <row r="1364" spans="1:14" s="13" customFormat="1" ht="131.25">
      <c r="A1364" s="12" t="s">
        <v>1080</v>
      </c>
      <c r="B1364" s="18" t="s">
        <v>1084</v>
      </c>
      <c r="C1364" s="28">
        <v>42125</v>
      </c>
      <c r="D1364" s="26">
        <v>4</v>
      </c>
      <c r="E1364" s="9" t="s">
        <v>71</v>
      </c>
      <c r="F1364" s="20" t="s">
        <v>66</v>
      </c>
      <c r="G1364" s="71">
        <v>20000000</v>
      </c>
      <c r="H1364" s="71">
        <f t="shared" si="22"/>
        <v>20000000</v>
      </c>
      <c r="I1364" s="19" t="s">
        <v>905</v>
      </c>
      <c r="J1364" s="19" t="s">
        <v>905</v>
      </c>
      <c r="K1364" s="37" t="s">
        <v>1082</v>
      </c>
      <c r="N1364" s="14"/>
    </row>
    <row r="1365" spans="1:14" s="13" customFormat="1" ht="131.25">
      <c r="A1365" s="12" t="s">
        <v>1080</v>
      </c>
      <c r="B1365" s="18" t="s">
        <v>1085</v>
      </c>
      <c r="C1365" s="28">
        <v>42125</v>
      </c>
      <c r="D1365" s="26">
        <v>4</v>
      </c>
      <c r="E1365" s="9" t="s">
        <v>71</v>
      </c>
      <c r="F1365" s="20" t="s">
        <v>66</v>
      </c>
      <c r="G1365" s="71">
        <v>5000000</v>
      </c>
      <c r="H1365" s="71">
        <f t="shared" si="22"/>
        <v>5000000</v>
      </c>
      <c r="I1365" s="19" t="s">
        <v>905</v>
      </c>
      <c r="J1365" s="19" t="s">
        <v>905</v>
      </c>
      <c r="K1365" s="37" t="s">
        <v>1082</v>
      </c>
      <c r="N1365" s="14"/>
    </row>
    <row r="1366" spans="1:14" s="13" customFormat="1" ht="131.25">
      <c r="A1366" s="12" t="s">
        <v>1080</v>
      </c>
      <c r="B1366" s="18" t="s">
        <v>1086</v>
      </c>
      <c r="C1366" s="28">
        <v>42125</v>
      </c>
      <c r="D1366" s="26">
        <v>4</v>
      </c>
      <c r="E1366" s="9" t="s">
        <v>71</v>
      </c>
      <c r="F1366" s="20" t="s">
        <v>66</v>
      </c>
      <c r="G1366" s="71">
        <v>3000000</v>
      </c>
      <c r="H1366" s="71">
        <f t="shared" si="22"/>
        <v>3000000</v>
      </c>
      <c r="I1366" s="19" t="s">
        <v>905</v>
      </c>
      <c r="J1366" s="19" t="s">
        <v>905</v>
      </c>
      <c r="K1366" s="37" t="s">
        <v>1082</v>
      </c>
      <c r="N1366" s="14"/>
    </row>
    <row r="1367" spans="1:14" s="13" customFormat="1" ht="131.25">
      <c r="A1367" s="12" t="s">
        <v>1080</v>
      </c>
      <c r="B1367" s="18" t="s">
        <v>1087</v>
      </c>
      <c r="C1367" s="28">
        <v>42125</v>
      </c>
      <c r="D1367" s="26">
        <v>4</v>
      </c>
      <c r="E1367" s="9" t="s">
        <v>71</v>
      </c>
      <c r="F1367" s="20" t="s">
        <v>66</v>
      </c>
      <c r="G1367" s="71">
        <v>60000000</v>
      </c>
      <c r="H1367" s="71">
        <f t="shared" si="22"/>
        <v>60000000</v>
      </c>
      <c r="I1367" s="19" t="s">
        <v>905</v>
      </c>
      <c r="J1367" s="19" t="s">
        <v>905</v>
      </c>
      <c r="K1367" s="37" t="s">
        <v>1082</v>
      </c>
      <c r="N1367" s="14"/>
    </row>
    <row r="1368" spans="1:14" s="13" customFormat="1" ht="131.25">
      <c r="A1368" s="12" t="s">
        <v>1080</v>
      </c>
      <c r="B1368" s="18" t="s">
        <v>1088</v>
      </c>
      <c r="C1368" s="28">
        <v>42125</v>
      </c>
      <c r="D1368" s="26">
        <v>4</v>
      </c>
      <c r="E1368" s="9" t="s">
        <v>71</v>
      </c>
      <c r="F1368" s="20" t="s">
        <v>66</v>
      </c>
      <c r="G1368" s="71">
        <v>350000000</v>
      </c>
      <c r="H1368" s="71">
        <f t="shared" si="22"/>
        <v>350000000</v>
      </c>
      <c r="I1368" s="19" t="s">
        <v>905</v>
      </c>
      <c r="J1368" s="19" t="s">
        <v>905</v>
      </c>
      <c r="K1368" s="37" t="s">
        <v>1082</v>
      </c>
      <c r="N1368" s="14"/>
    </row>
    <row r="1369" spans="1:14" s="13" customFormat="1" ht="131.25">
      <c r="A1369" s="12" t="s">
        <v>1089</v>
      </c>
      <c r="B1369" s="18" t="s">
        <v>1090</v>
      </c>
      <c r="C1369" s="28">
        <v>42125</v>
      </c>
      <c r="D1369" s="26">
        <v>4</v>
      </c>
      <c r="E1369" s="9" t="s">
        <v>71</v>
      </c>
      <c r="F1369" s="20" t="s">
        <v>66</v>
      </c>
      <c r="G1369" s="71">
        <v>300000000</v>
      </c>
      <c r="H1369" s="71">
        <f t="shared" si="22"/>
        <v>300000000</v>
      </c>
      <c r="I1369" s="19" t="s">
        <v>905</v>
      </c>
      <c r="J1369" s="19" t="s">
        <v>905</v>
      </c>
      <c r="K1369" s="37" t="s">
        <v>1082</v>
      </c>
      <c r="N1369" s="14"/>
    </row>
    <row r="1370" spans="1:14" s="13" customFormat="1" ht="131.25">
      <c r="A1370" s="12" t="s">
        <v>1080</v>
      </c>
      <c r="B1370" s="18" t="s">
        <v>1091</v>
      </c>
      <c r="C1370" s="28">
        <v>42125</v>
      </c>
      <c r="D1370" s="26">
        <v>4</v>
      </c>
      <c r="E1370" s="9" t="s">
        <v>71</v>
      </c>
      <c r="F1370" s="20" t="s">
        <v>66</v>
      </c>
      <c r="G1370" s="71">
        <v>300000000</v>
      </c>
      <c r="H1370" s="71">
        <f t="shared" si="22"/>
        <v>300000000</v>
      </c>
      <c r="I1370" s="19" t="s">
        <v>905</v>
      </c>
      <c r="J1370" s="19" t="s">
        <v>905</v>
      </c>
      <c r="K1370" s="37" t="s">
        <v>1082</v>
      </c>
      <c r="N1370" s="14"/>
    </row>
    <row r="1371" spans="1:14" s="13" customFormat="1" ht="131.25">
      <c r="A1371" s="12" t="s">
        <v>1080</v>
      </c>
      <c r="B1371" s="18" t="s">
        <v>1092</v>
      </c>
      <c r="C1371" s="28">
        <v>42125</v>
      </c>
      <c r="D1371" s="26">
        <v>4</v>
      </c>
      <c r="E1371" s="9" t="s">
        <v>71</v>
      </c>
      <c r="F1371" s="20" t="s">
        <v>66</v>
      </c>
      <c r="G1371" s="71">
        <v>1875878000</v>
      </c>
      <c r="H1371" s="71">
        <f t="shared" si="22"/>
        <v>1875878000</v>
      </c>
      <c r="I1371" s="19" t="s">
        <v>905</v>
      </c>
      <c r="J1371" s="19" t="s">
        <v>905</v>
      </c>
      <c r="K1371" s="37" t="s">
        <v>1082</v>
      </c>
      <c r="N1371" s="14"/>
    </row>
    <row r="1372" spans="1:14" s="13" customFormat="1" ht="131.25">
      <c r="A1372" s="12" t="s">
        <v>1080</v>
      </c>
      <c r="B1372" s="18" t="s">
        <v>1093</v>
      </c>
      <c r="C1372" s="28">
        <v>42125</v>
      </c>
      <c r="D1372" s="26">
        <v>4</v>
      </c>
      <c r="E1372" s="9" t="s">
        <v>71</v>
      </c>
      <c r="F1372" s="20" t="s">
        <v>66</v>
      </c>
      <c r="G1372" s="71">
        <v>150000000</v>
      </c>
      <c r="H1372" s="71">
        <f t="shared" si="22"/>
        <v>150000000</v>
      </c>
      <c r="I1372" s="19" t="s">
        <v>905</v>
      </c>
      <c r="J1372" s="19" t="s">
        <v>905</v>
      </c>
      <c r="K1372" s="37" t="s">
        <v>1082</v>
      </c>
      <c r="N1372" s="14"/>
    </row>
    <row r="1373" spans="1:14" s="13" customFormat="1" ht="131.25">
      <c r="A1373" s="12" t="s">
        <v>1094</v>
      </c>
      <c r="B1373" s="18" t="s">
        <v>1095</v>
      </c>
      <c r="C1373" s="28">
        <v>42125</v>
      </c>
      <c r="D1373" s="26">
        <v>4</v>
      </c>
      <c r="E1373" s="9" t="s">
        <v>71</v>
      </c>
      <c r="F1373" s="20" t="s">
        <v>66</v>
      </c>
      <c r="G1373" s="71">
        <v>50000000</v>
      </c>
      <c r="H1373" s="71">
        <f t="shared" si="22"/>
        <v>50000000</v>
      </c>
      <c r="I1373" s="19" t="s">
        <v>905</v>
      </c>
      <c r="J1373" s="19" t="s">
        <v>905</v>
      </c>
      <c r="K1373" s="37" t="s">
        <v>1082</v>
      </c>
      <c r="N1373" s="14"/>
    </row>
    <row r="1374" spans="1:14" s="13" customFormat="1" ht="131.25">
      <c r="A1374" s="12" t="s">
        <v>1080</v>
      </c>
      <c r="B1374" s="18" t="s">
        <v>1096</v>
      </c>
      <c r="C1374" s="28">
        <v>42125</v>
      </c>
      <c r="D1374" s="26">
        <v>4</v>
      </c>
      <c r="E1374" s="9" t="s">
        <v>37</v>
      </c>
      <c r="F1374" s="20" t="s">
        <v>66</v>
      </c>
      <c r="G1374" s="71">
        <v>150000000</v>
      </c>
      <c r="H1374" s="71">
        <f t="shared" si="22"/>
        <v>150000000</v>
      </c>
      <c r="I1374" s="19" t="s">
        <v>905</v>
      </c>
      <c r="J1374" s="19" t="s">
        <v>905</v>
      </c>
      <c r="K1374" s="37" t="s">
        <v>1082</v>
      </c>
      <c r="N1374" s="14"/>
    </row>
    <row r="1375" spans="1:14" s="13" customFormat="1" ht="131.25">
      <c r="A1375" s="12" t="s">
        <v>1080</v>
      </c>
      <c r="B1375" s="18" t="s">
        <v>1097</v>
      </c>
      <c r="C1375" s="28">
        <v>42125</v>
      </c>
      <c r="D1375" s="26">
        <v>4</v>
      </c>
      <c r="E1375" s="9" t="s">
        <v>71</v>
      </c>
      <c r="F1375" s="20" t="s">
        <v>66</v>
      </c>
      <c r="G1375" s="71">
        <v>50000000</v>
      </c>
      <c r="H1375" s="71">
        <f t="shared" si="22"/>
        <v>50000000</v>
      </c>
      <c r="I1375" s="19" t="s">
        <v>905</v>
      </c>
      <c r="J1375" s="19" t="s">
        <v>905</v>
      </c>
      <c r="K1375" s="37" t="s">
        <v>1082</v>
      </c>
      <c r="N1375" s="14"/>
    </row>
    <row r="1376" spans="1:14" s="13" customFormat="1" ht="131.25">
      <c r="A1376" s="12" t="s">
        <v>1080</v>
      </c>
      <c r="B1376" s="18" t="s">
        <v>1098</v>
      </c>
      <c r="C1376" s="28">
        <v>42125</v>
      </c>
      <c r="D1376" s="26">
        <v>4</v>
      </c>
      <c r="E1376" s="9" t="s">
        <v>71</v>
      </c>
      <c r="F1376" s="20" t="s">
        <v>66</v>
      </c>
      <c r="G1376" s="71">
        <v>20000000</v>
      </c>
      <c r="H1376" s="71">
        <f t="shared" si="22"/>
        <v>20000000</v>
      </c>
      <c r="I1376" s="19" t="s">
        <v>905</v>
      </c>
      <c r="J1376" s="19" t="s">
        <v>905</v>
      </c>
      <c r="K1376" s="37" t="s">
        <v>1082</v>
      </c>
      <c r="N1376" s="14"/>
    </row>
    <row r="1377" spans="1:14" s="13" customFormat="1" ht="131.25">
      <c r="A1377" s="12" t="s">
        <v>1080</v>
      </c>
      <c r="B1377" s="18" t="s">
        <v>1099</v>
      </c>
      <c r="C1377" s="28">
        <v>42125</v>
      </c>
      <c r="D1377" s="26">
        <v>4</v>
      </c>
      <c r="E1377" s="9" t="s">
        <v>71</v>
      </c>
      <c r="F1377" s="20" t="s">
        <v>66</v>
      </c>
      <c r="G1377" s="71">
        <v>50000000</v>
      </c>
      <c r="H1377" s="71">
        <f t="shared" si="22"/>
        <v>50000000</v>
      </c>
      <c r="I1377" s="19" t="s">
        <v>905</v>
      </c>
      <c r="J1377" s="19" t="s">
        <v>905</v>
      </c>
      <c r="K1377" s="37" t="s">
        <v>1082</v>
      </c>
      <c r="N1377" s="14"/>
    </row>
    <row r="1378" spans="1:14" s="13" customFormat="1" ht="131.25">
      <c r="A1378" s="12" t="s">
        <v>1080</v>
      </c>
      <c r="B1378" s="18" t="s">
        <v>1100</v>
      </c>
      <c r="C1378" s="28">
        <v>42125</v>
      </c>
      <c r="D1378" s="26">
        <v>4</v>
      </c>
      <c r="E1378" s="9" t="s">
        <v>71</v>
      </c>
      <c r="F1378" s="20" t="s">
        <v>66</v>
      </c>
      <c r="G1378" s="71">
        <v>50000000</v>
      </c>
      <c r="H1378" s="71">
        <f t="shared" si="22"/>
        <v>50000000</v>
      </c>
      <c r="I1378" s="19" t="s">
        <v>905</v>
      </c>
      <c r="J1378" s="19" t="s">
        <v>905</v>
      </c>
      <c r="K1378" s="37" t="s">
        <v>1082</v>
      </c>
      <c r="N1378" s="14"/>
    </row>
    <row r="1379" spans="1:14" s="13" customFormat="1" ht="131.25">
      <c r="A1379" s="12" t="s">
        <v>1080</v>
      </c>
      <c r="B1379" s="18" t="s">
        <v>1101</v>
      </c>
      <c r="C1379" s="28">
        <v>42125</v>
      </c>
      <c r="D1379" s="26">
        <v>4</v>
      </c>
      <c r="E1379" s="9" t="s">
        <v>71</v>
      </c>
      <c r="F1379" s="20" t="s">
        <v>66</v>
      </c>
      <c r="G1379" s="71">
        <v>10000000</v>
      </c>
      <c r="H1379" s="71">
        <f t="shared" si="22"/>
        <v>10000000</v>
      </c>
      <c r="I1379" s="19" t="s">
        <v>905</v>
      </c>
      <c r="J1379" s="19" t="s">
        <v>905</v>
      </c>
      <c r="K1379" s="37" t="s">
        <v>1082</v>
      </c>
      <c r="N1379" s="14"/>
    </row>
    <row r="1380" spans="1:14" s="13" customFormat="1" ht="131.25">
      <c r="A1380" s="12" t="s">
        <v>1080</v>
      </c>
      <c r="B1380" s="18" t="s">
        <v>1102</v>
      </c>
      <c r="C1380" s="28">
        <v>42125</v>
      </c>
      <c r="D1380" s="26">
        <v>4</v>
      </c>
      <c r="E1380" s="9" t="s">
        <v>37</v>
      </c>
      <c r="F1380" s="20" t="s">
        <v>66</v>
      </c>
      <c r="G1380" s="71">
        <v>100000000</v>
      </c>
      <c r="H1380" s="71">
        <f t="shared" si="22"/>
        <v>100000000</v>
      </c>
      <c r="I1380" s="19" t="s">
        <v>905</v>
      </c>
      <c r="J1380" s="19" t="s">
        <v>905</v>
      </c>
      <c r="K1380" s="37" t="s">
        <v>1082</v>
      </c>
      <c r="N1380" s="14"/>
    </row>
    <row r="1381" spans="1:14" s="13" customFormat="1" ht="131.25">
      <c r="A1381" s="12" t="s">
        <v>1094</v>
      </c>
      <c r="B1381" s="18" t="s">
        <v>1103</v>
      </c>
      <c r="C1381" s="28">
        <v>42125</v>
      </c>
      <c r="D1381" s="26">
        <v>4</v>
      </c>
      <c r="E1381" s="9" t="s">
        <v>37</v>
      </c>
      <c r="F1381" s="20" t="s">
        <v>66</v>
      </c>
      <c r="G1381" s="71">
        <v>10000000</v>
      </c>
      <c r="H1381" s="71">
        <f t="shared" si="22"/>
        <v>10000000</v>
      </c>
      <c r="I1381" s="19" t="s">
        <v>905</v>
      </c>
      <c r="J1381" s="19" t="s">
        <v>905</v>
      </c>
      <c r="K1381" s="37" t="s">
        <v>1082</v>
      </c>
      <c r="N1381" s="14"/>
    </row>
    <row r="1382" spans="1:14" s="13" customFormat="1" ht="150">
      <c r="A1382" s="12" t="s">
        <v>1080</v>
      </c>
      <c r="B1382" s="18" t="s">
        <v>1104</v>
      </c>
      <c r="C1382" s="28">
        <v>42125</v>
      </c>
      <c r="D1382" s="26">
        <v>4</v>
      </c>
      <c r="E1382" s="9" t="s">
        <v>71</v>
      </c>
      <c r="F1382" s="20" t="s">
        <v>66</v>
      </c>
      <c r="G1382" s="71">
        <v>3164566000</v>
      </c>
      <c r="H1382" s="71">
        <f t="shared" si="22"/>
        <v>3164566000</v>
      </c>
      <c r="I1382" s="19" t="s">
        <v>905</v>
      </c>
      <c r="J1382" s="19" t="s">
        <v>905</v>
      </c>
      <c r="K1382" s="37" t="s">
        <v>1082</v>
      </c>
      <c r="N1382" s="14"/>
    </row>
    <row r="1383" spans="1:14" s="13" customFormat="1" ht="131.25">
      <c r="A1383" s="12" t="s">
        <v>1080</v>
      </c>
      <c r="B1383" s="18" t="s">
        <v>1105</v>
      </c>
      <c r="C1383" s="28">
        <v>42125</v>
      </c>
      <c r="D1383" s="26">
        <v>4</v>
      </c>
      <c r="E1383" s="9" t="s">
        <v>915</v>
      </c>
      <c r="F1383" s="20" t="s">
        <v>66</v>
      </c>
      <c r="G1383" s="75">
        <v>1215000000</v>
      </c>
      <c r="H1383" s="74">
        <f t="shared" si="22"/>
        <v>1215000000</v>
      </c>
      <c r="I1383" s="19" t="s">
        <v>905</v>
      </c>
      <c r="J1383" s="19" t="s">
        <v>905</v>
      </c>
      <c r="K1383" s="37" t="s">
        <v>1082</v>
      </c>
      <c r="N1383" s="14"/>
    </row>
    <row r="1384" spans="1:14" s="13" customFormat="1" ht="131.25">
      <c r="A1384" s="12" t="s">
        <v>1080</v>
      </c>
      <c r="B1384" s="18" t="s">
        <v>1106</v>
      </c>
      <c r="C1384" s="28">
        <v>42125</v>
      </c>
      <c r="D1384" s="26">
        <v>4</v>
      </c>
      <c r="E1384" s="9" t="s">
        <v>71</v>
      </c>
      <c r="F1384" s="20" t="s">
        <v>66</v>
      </c>
      <c r="G1384" s="75">
        <v>500000000</v>
      </c>
      <c r="H1384" s="74">
        <f>+G1384</f>
        <v>500000000</v>
      </c>
      <c r="I1384" s="19" t="s">
        <v>905</v>
      </c>
      <c r="J1384" s="19" t="s">
        <v>905</v>
      </c>
      <c r="K1384" s="37" t="s">
        <v>1082</v>
      </c>
      <c r="N1384" s="14"/>
    </row>
    <row r="1385" spans="1:14" s="13" customFormat="1" ht="131.25">
      <c r="A1385" s="12" t="s">
        <v>1080</v>
      </c>
      <c r="B1385" s="18" t="s">
        <v>1107</v>
      </c>
      <c r="C1385" s="28">
        <v>42036</v>
      </c>
      <c r="D1385" s="26">
        <v>3</v>
      </c>
      <c r="E1385" s="9" t="s">
        <v>71</v>
      </c>
      <c r="F1385" s="20" t="s">
        <v>66</v>
      </c>
      <c r="G1385" s="75">
        <v>65000000</v>
      </c>
      <c r="H1385" s="74">
        <f>+G1385</f>
        <v>65000000</v>
      </c>
      <c r="I1385" s="19" t="s">
        <v>905</v>
      </c>
      <c r="J1385" s="19" t="s">
        <v>905</v>
      </c>
      <c r="K1385" s="37" t="s">
        <v>1082</v>
      </c>
      <c r="N1385" s="14"/>
    </row>
    <row r="1386" spans="1:14" s="13" customFormat="1" ht="131.25">
      <c r="A1386" s="12" t="s">
        <v>1080</v>
      </c>
      <c r="B1386" s="18" t="s">
        <v>1108</v>
      </c>
      <c r="C1386" s="28">
        <v>42036</v>
      </c>
      <c r="D1386" s="26">
        <v>3</v>
      </c>
      <c r="E1386" s="9" t="s">
        <v>71</v>
      </c>
      <c r="F1386" s="20" t="s">
        <v>66</v>
      </c>
      <c r="G1386" s="75">
        <v>120000000</v>
      </c>
      <c r="H1386" s="74">
        <f>+G1386</f>
        <v>120000000</v>
      </c>
      <c r="I1386" s="19" t="s">
        <v>905</v>
      </c>
      <c r="J1386" s="19" t="s">
        <v>905</v>
      </c>
      <c r="K1386" s="37" t="s">
        <v>1082</v>
      </c>
      <c r="N1386" s="14"/>
    </row>
    <row r="1387" spans="1:14" s="13" customFormat="1" ht="187.5">
      <c r="A1387" s="12" t="s">
        <v>1109</v>
      </c>
      <c r="B1387" s="18" t="s">
        <v>1110</v>
      </c>
      <c r="C1387" s="28">
        <v>42036</v>
      </c>
      <c r="D1387" s="26">
        <v>12</v>
      </c>
      <c r="E1387" s="9" t="s">
        <v>37</v>
      </c>
      <c r="F1387" s="20" t="s">
        <v>66</v>
      </c>
      <c r="G1387" s="75">
        <v>79152000</v>
      </c>
      <c r="H1387" s="74">
        <f aca="true" t="shared" si="23" ref="H1387:H1421">+G1387</f>
        <v>79152000</v>
      </c>
      <c r="I1387" s="19" t="s">
        <v>905</v>
      </c>
      <c r="J1387" s="19" t="s">
        <v>905</v>
      </c>
      <c r="K1387" s="37" t="s">
        <v>1082</v>
      </c>
      <c r="N1387" s="14"/>
    </row>
    <row r="1388" spans="1:14" s="13" customFormat="1" ht="206.25">
      <c r="A1388" s="12" t="s">
        <v>1109</v>
      </c>
      <c r="B1388" s="18" t="s">
        <v>1111</v>
      </c>
      <c r="C1388" s="28">
        <v>42036</v>
      </c>
      <c r="D1388" s="26">
        <v>11</v>
      </c>
      <c r="E1388" s="9" t="s">
        <v>37</v>
      </c>
      <c r="F1388" s="20" t="s">
        <v>66</v>
      </c>
      <c r="G1388" s="75">
        <f>648756988-204648976</f>
        <v>444108012</v>
      </c>
      <c r="H1388" s="74">
        <f t="shared" si="23"/>
        <v>444108012</v>
      </c>
      <c r="I1388" s="19" t="s">
        <v>905</v>
      </c>
      <c r="J1388" s="19" t="s">
        <v>905</v>
      </c>
      <c r="K1388" s="37" t="s">
        <v>1082</v>
      </c>
      <c r="N1388" s="14"/>
    </row>
    <row r="1389" spans="1:14" s="13" customFormat="1" ht="131.25">
      <c r="A1389" s="12" t="s">
        <v>1112</v>
      </c>
      <c r="B1389" s="18" t="s">
        <v>1113</v>
      </c>
      <c r="C1389" s="28">
        <v>42036</v>
      </c>
      <c r="D1389" s="26">
        <v>12</v>
      </c>
      <c r="E1389" s="9" t="s">
        <v>37</v>
      </c>
      <c r="F1389" s="20" t="s">
        <v>66</v>
      </c>
      <c r="G1389" s="75">
        <v>66480000</v>
      </c>
      <c r="H1389" s="74">
        <f t="shared" si="23"/>
        <v>66480000</v>
      </c>
      <c r="I1389" s="19" t="s">
        <v>905</v>
      </c>
      <c r="J1389" s="19" t="s">
        <v>905</v>
      </c>
      <c r="K1389" s="37" t="s">
        <v>1082</v>
      </c>
      <c r="N1389" s="14"/>
    </row>
    <row r="1390" spans="1:14" s="13" customFormat="1" ht="131.25">
      <c r="A1390" s="20" t="s">
        <v>255</v>
      </c>
      <c r="B1390" s="18" t="s">
        <v>1114</v>
      </c>
      <c r="C1390" s="28">
        <v>42036</v>
      </c>
      <c r="D1390" s="26">
        <v>12</v>
      </c>
      <c r="E1390" s="9" t="s">
        <v>37</v>
      </c>
      <c r="F1390" s="20" t="s">
        <v>66</v>
      </c>
      <c r="G1390" s="75">
        <v>66480000</v>
      </c>
      <c r="H1390" s="74">
        <f t="shared" si="23"/>
        <v>66480000</v>
      </c>
      <c r="I1390" s="19" t="s">
        <v>905</v>
      </c>
      <c r="J1390" s="19" t="s">
        <v>905</v>
      </c>
      <c r="K1390" s="37" t="s">
        <v>1082</v>
      </c>
      <c r="N1390" s="14"/>
    </row>
    <row r="1391" spans="1:14" s="13" customFormat="1" ht="131.25">
      <c r="A1391" s="12" t="s">
        <v>255</v>
      </c>
      <c r="B1391" s="18" t="s">
        <v>1115</v>
      </c>
      <c r="C1391" s="28">
        <v>42036</v>
      </c>
      <c r="D1391" s="26">
        <v>0</v>
      </c>
      <c r="E1391" s="9" t="s">
        <v>37</v>
      </c>
      <c r="F1391" s="20" t="s">
        <v>66</v>
      </c>
      <c r="G1391" s="75">
        <v>0</v>
      </c>
      <c r="H1391" s="74">
        <f t="shared" si="23"/>
        <v>0</v>
      </c>
      <c r="I1391" s="19" t="s">
        <v>905</v>
      </c>
      <c r="J1391" s="19" t="s">
        <v>905</v>
      </c>
      <c r="K1391" s="37" t="s">
        <v>1082</v>
      </c>
      <c r="N1391" s="14"/>
    </row>
    <row r="1392" spans="1:14" s="13" customFormat="1" ht="131.25">
      <c r="A1392" s="12" t="s">
        <v>255</v>
      </c>
      <c r="B1392" s="18" t="s">
        <v>1116</v>
      </c>
      <c r="C1392" s="28">
        <v>42036</v>
      </c>
      <c r="D1392" s="26">
        <v>12</v>
      </c>
      <c r="E1392" s="9" t="s">
        <v>37</v>
      </c>
      <c r="F1392" s="20" t="s">
        <v>66</v>
      </c>
      <c r="G1392" s="75">
        <v>66480000</v>
      </c>
      <c r="H1392" s="74">
        <f t="shared" si="23"/>
        <v>66480000</v>
      </c>
      <c r="I1392" s="19" t="s">
        <v>905</v>
      </c>
      <c r="J1392" s="19" t="s">
        <v>905</v>
      </c>
      <c r="K1392" s="37" t="s">
        <v>1082</v>
      </c>
      <c r="N1392" s="14"/>
    </row>
    <row r="1393" spans="1:14" s="13" customFormat="1" ht="187.5">
      <c r="A1393" s="20" t="s">
        <v>1117</v>
      </c>
      <c r="B1393" s="18" t="s">
        <v>1118</v>
      </c>
      <c r="C1393" s="28">
        <v>42036</v>
      </c>
      <c r="D1393" s="26">
        <v>11</v>
      </c>
      <c r="E1393" s="9" t="s">
        <v>37</v>
      </c>
      <c r="F1393" s="20" t="s">
        <v>66</v>
      </c>
      <c r="G1393" s="75">
        <v>0</v>
      </c>
      <c r="H1393" s="74">
        <f t="shared" si="23"/>
        <v>0</v>
      </c>
      <c r="I1393" s="19" t="s">
        <v>905</v>
      </c>
      <c r="J1393" s="19" t="s">
        <v>905</v>
      </c>
      <c r="K1393" s="37" t="s">
        <v>1082</v>
      </c>
      <c r="N1393" s="14"/>
    </row>
    <row r="1394" spans="1:14" s="13" customFormat="1" ht="131.25">
      <c r="A1394" s="12" t="s">
        <v>1117</v>
      </c>
      <c r="B1394" s="18" t="s">
        <v>1119</v>
      </c>
      <c r="C1394" s="28">
        <v>42036</v>
      </c>
      <c r="D1394" s="26">
        <v>11</v>
      </c>
      <c r="E1394" s="9" t="s">
        <v>37</v>
      </c>
      <c r="F1394" s="20" t="s">
        <v>66</v>
      </c>
      <c r="G1394" s="75">
        <v>60940000</v>
      </c>
      <c r="H1394" s="74">
        <f t="shared" si="23"/>
        <v>60940000</v>
      </c>
      <c r="I1394" s="19" t="s">
        <v>905</v>
      </c>
      <c r="J1394" s="19" t="s">
        <v>905</v>
      </c>
      <c r="K1394" s="37" t="s">
        <v>1082</v>
      </c>
      <c r="N1394" s="14"/>
    </row>
    <row r="1395" spans="1:14" s="13" customFormat="1" ht="131.25">
      <c r="A1395" s="12" t="s">
        <v>1120</v>
      </c>
      <c r="B1395" s="18" t="s">
        <v>1121</v>
      </c>
      <c r="C1395" s="28">
        <v>42036</v>
      </c>
      <c r="D1395" s="26">
        <v>12</v>
      </c>
      <c r="E1395" s="9" t="s">
        <v>37</v>
      </c>
      <c r="F1395" s="20" t="s">
        <v>66</v>
      </c>
      <c r="G1395" s="75">
        <v>66480000</v>
      </c>
      <c r="H1395" s="74">
        <f t="shared" si="23"/>
        <v>66480000</v>
      </c>
      <c r="I1395" s="19" t="s">
        <v>905</v>
      </c>
      <c r="J1395" s="19" t="s">
        <v>905</v>
      </c>
      <c r="K1395" s="37" t="s">
        <v>1082</v>
      </c>
      <c r="N1395" s="14"/>
    </row>
    <row r="1396" spans="1:14" s="13" customFormat="1" ht="131.25">
      <c r="A1396" s="12" t="s">
        <v>1109</v>
      </c>
      <c r="B1396" s="18" t="s">
        <v>1122</v>
      </c>
      <c r="C1396" s="28">
        <v>42036</v>
      </c>
      <c r="D1396" s="26">
        <v>12</v>
      </c>
      <c r="E1396" s="9" t="s">
        <v>37</v>
      </c>
      <c r="F1396" s="20" t="s">
        <v>66</v>
      </c>
      <c r="G1396" s="75">
        <v>66480000</v>
      </c>
      <c r="H1396" s="74">
        <f t="shared" si="23"/>
        <v>66480000</v>
      </c>
      <c r="I1396" s="19" t="s">
        <v>905</v>
      </c>
      <c r="J1396" s="19" t="s">
        <v>905</v>
      </c>
      <c r="K1396" s="37" t="s">
        <v>1082</v>
      </c>
      <c r="N1396" s="14"/>
    </row>
    <row r="1397" spans="1:14" s="13" customFormat="1" ht="131.25">
      <c r="A1397" s="20" t="s">
        <v>1109</v>
      </c>
      <c r="B1397" s="18" t="s">
        <v>1123</v>
      </c>
      <c r="C1397" s="28">
        <v>42036</v>
      </c>
      <c r="D1397" s="26">
        <v>12</v>
      </c>
      <c r="E1397" s="9" t="s">
        <v>37</v>
      </c>
      <c r="F1397" s="20" t="s">
        <v>66</v>
      </c>
      <c r="G1397" s="75">
        <v>66480000</v>
      </c>
      <c r="H1397" s="74">
        <f t="shared" si="23"/>
        <v>66480000</v>
      </c>
      <c r="I1397" s="19" t="s">
        <v>905</v>
      </c>
      <c r="J1397" s="19" t="s">
        <v>905</v>
      </c>
      <c r="K1397" s="37" t="s">
        <v>1082</v>
      </c>
      <c r="N1397" s="14"/>
    </row>
    <row r="1398" spans="1:14" s="13" customFormat="1" ht="187.5">
      <c r="A1398" s="20" t="s">
        <v>1109</v>
      </c>
      <c r="B1398" s="18" t="s">
        <v>1124</v>
      </c>
      <c r="C1398" s="28">
        <v>42036</v>
      </c>
      <c r="D1398" s="26">
        <v>11</v>
      </c>
      <c r="E1398" s="9" t="s">
        <v>37</v>
      </c>
      <c r="F1398" s="20" t="s">
        <v>66</v>
      </c>
      <c r="G1398" s="75">
        <v>0</v>
      </c>
      <c r="H1398" s="74">
        <f t="shared" si="23"/>
        <v>0</v>
      </c>
      <c r="I1398" s="19" t="s">
        <v>905</v>
      </c>
      <c r="J1398" s="19" t="s">
        <v>905</v>
      </c>
      <c r="K1398" s="37" t="s">
        <v>1082</v>
      </c>
      <c r="N1398" s="14"/>
    </row>
    <row r="1399" spans="1:14" s="13" customFormat="1" ht="131.25">
      <c r="A1399" s="12" t="s">
        <v>1109</v>
      </c>
      <c r="B1399" s="18" t="s">
        <v>1125</v>
      </c>
      <c r="C1399" s="28">
        <v>42036</v>
      </c>
      <c r="D1399" s="26">
        <v>12</v>
      </c>
      <c r="E1399" s="9" t="s">
        <v>37</v>
      </c>
      <c r="F1399" s="20" t="s">
        <v>66</v>
      </c>
      <c r="G1399" s="75">
        <v>66480000</v>
      </c>
      <c r="H1399" s="74">
        <f t="shared" si="23"/>
        <v>66480000</v>
      </c>
      <c r="I1399" s="19" t="s">
        <v>905</v>
      </c>
      <c r="J1399" s="19" t="s">
        <v>905</v>
      </c>
      <c r="K1399" s="37" t="s">
        <v>1082</v>
      </c>
      <c r="N1399" s="14"/>
    </row>
    <row r="1400" spans="1:14" s="13" customFormat="1" ht="131.25">
      <c r="A1400" s="12" t="s">
        <v>1109</v>
      </c>
      <c r="B1400" s="18" t="s">
        <v>1126</v>
      </c>
      <c r="C1400" s="28">
        <v>42036</v>
      </c>
      <c r="D1400" s="26">
        <v>12</v>
      </c>
      <c r="E1400" s="9" t="s">
        <v>37</v>
      </c>
      <c r="F1400" s="20" t="s">
        <v>66</v>
      </c>
      <c r="G1400" s="75">
        <v>66480000</v>
      </c>
      <c r="H1400" s="74">
        <f t="shared" si="23"/>
        <v>66480000</v>
      </c>
      <c r="I1400" s="19" t="s">
        <v>905</v>
      </c>
      <c r="J1400" s="19" t="s">
        <v>905</v>
      </c>
      <c r="K1400" s="37" t="s">
        <v>1082</v>
      </c>
      <c r="N1400" s="14"/>
    </row>
    <row r="1401" spans="1:14" s="13" customFormat="1" ht="131.25">
      <c r="A1401" s="12" t="s">
        <v>1109</v>
      </c>
      <c r="B1401" s="18" t="s">
        <v>1127</v>
      </c>
      <c r="C1401" s="28">
        <v>42036</v>
      </c>
      <c r="D1401" s="26">
        <v>12</v>
      </c>
      <c r="E1401" s="9" t="s">
        <v>37</v>
      </c>
      <c r="F1401" s="20" t="s">
        <v>66</v>
      </c>
      <c r="G1401" s="75">
        <v>66480000</v>
      </c>
      <c r="H1401" s="74">
        <f t="shared" si="23"/>
        <v>66480000</v>
      </c>
      <c r="I1401" s="19" t="s">
        <v>905</v>
      </c>
      <c r="J1401" s="19" t="s">
        <v>905</v>
      </c>
      <c r="K1401" s="37" t="s">
        <v>1082</v>
      </c>
      <c r="N1401" s="14"/>
    </row>
    <row r="1402" spans="1:14" s="13" customFormat="1" ht="131.25">
      <c r="A1402" s="12" t="s">
        <v>1109</v>
      </c>
      <c r="B1402" s="18" t="s">
        <v>1125</v>
      </c>
      <c r="C1402" s="28">
        <v>42036</v>
      </c>
      <c r="D1402" s="26">
        <v>12</v>
      </c>
      <c r="E1402" s="9" t="s">
        <v>37</v>
      </c>
      <c r="F1402" s="20" t="s">
        <v>66</v>
      </c>
      <c r="G1402" s="75">
        <v>66480000</v>
      </c>
      <c r="H1402" s="74">
        <f t="shared" si="23"/>
        <v>66480000</v>
      </c>
      <c r="I1402" s="19" t="s">
        <v>905</v>
      </c>
      <c r="J1402" s="19" t="s">
        <v>905</v>
      </c>
      <c r="K1402" s="37" t="s">
        <v>1082</v>
      </c>
      <c r="N1402" s="14"/>
    </row>
    <row r="1403" spans="1:14" s="13" customFormat="1" ht="187.5">
      <c r="A1403" s="12" t="s">
        <v>1109</v>
      </c>
      <c r="B1403" s="18" t="s">
        <v>1128</v>
      </c>
      <c r="C1403" s="28">
        <v>42036</v>
      </c>
      <c r="D1403" s="26">
        <v>12</v>
      </c>
      <c r="E1403" s="9" t="s">
        <v>37</v>
      </c>
      <c r="F1403" s="20" t="s">
        <v>66</v>
      </c>
      <c r="G1403" s="75">
        <v>66480000</v>
      </c>
      <c r="H1403" s="74">
        <f t="shared" si="23"/>
        <v>66480000</v>
      </c>
      <c r="I1403" s="19" t="s">
        <v>905</v>
      </c>
      <c r="J1403" s="19" t="s">
        <v>905</v>
      </c>
      <c r="K1403" s="37" t="s">
        <v>1082</v>
      </c>
      <c r="N1403" s="14"/>
    </row>
    <row r="1404" spans="1:14" s="13" customFormat="1" ht="131.25">
      <c r="A1404" s="12" t="s">
        <v>1109</v>
      </c>
      <c r="B1404" s="18" t="s">
        <v>1129</v>
      </c>
      <c r="C1404" s="28">
        <v>42036</v>
      </c>
      <c r="D1404" s="26">
        <v>10</v>
      </c>
      <c r="E1404" s="9" t="s">
        <v>37</v>
      </c>
      <c r="F1404" s="20" t="s">
        <v>66</v>
      </c>
      <c r="G1404" s="75">
        <v>55400000</v>
      </c>
      <c r="H1404" s="74">
        <f t="shared" si="23"/>
        <v>55400000</v>
      </c>
      <c r="I1404" s="19" t="s">
        <v>905</v>
      </c>
      <c r="J1404" s="19" t="s">
        <v>905</v>
      </c>
      <c r="K1404" s="37" t="s">
        <v>1082</v>
      </c>
      <c r="N1404" s="14"/>
    </row>
    <row r="1405" spans="1:14" s="13" customFormat="1" ht="131.25">
      <c r="A1405" s="12" t="s">
        <v>1117</v>
      </c>
      <c r="B1405" s="18" t="s">
        <v>1130</v>
      </c>
      <c r="C1405" s="28">
        <v>42036</v>
      </c>
      <c r="D1405" s="26">
        <v>11</v>
      </c>
      <c r="E1405" s="9" t="s">
        <v>37</v>
      </c>
      <c r="F1405" s="20" t="s">
        <v>66</v>
      </c>
      <c r="G1405" s="75">
        <v>51194000</v>
      </c>
      <c r="H1405" s="74">
        <f t="shared" si="23"/>
        <v>51194000</v>
      </c>
      <c r="I1405" s="19" t="s">
        <v>905</v>
      </c>
      <c r="J1405" s="19" t="s">
        <v>905</v>
      </c>
      <c r="K1405" s="37" t="s">
        <v>1082</v>
      </c>
      <c r="N1405" s="14"/>
    </row>
    <row r="1406" spans="1:14" s="13" customFormat="1" ht="131.25">
      <c r="A1406" s="12" t="s">
        <v>1117</v>
      </c>
      <c r="B1406" s="18" t="s">
        <v>1131</v>
      </c>
      <c r="C1406" s="28">
        <v>42036</v>
      </c>
      <c r="D1406" s="26">
        <v>11</v>
      </c>
      <c r="E1406" s="9" t="s">
        <v>37</v>
      </c>
      <c r="F1406" s="20" t="s">
        <v>66</v>
      </c>
      <c r="G1406" s="75">
        <v>51194000</v>
      </c>
      <c r="H1406" s="74">
        <f t="shared" si="23"/>
        <v>51194000</v>
      </c>
      <c r="I1406" s="19" t="s">
        <v>905</v>
      </c>
      <c r="J1406" s="19" t="s">
        <v>905</v>
      </c>
      <c r="K1406" s="37" t="s">
        <v>1082</v>
      </c>
      <c r="N1406" s="14"/>
    </row>
    <row r="1407" spans="1:14" s="13" customFormat="1" ht="131.25">
      <c r="A1407" s="12" t="s">
        <v>1109</v>
      </c>
      <c r="B1407" s="18" t="s">
        <v>1132</v>
      </c>
      <c r="C1407" s="28">
        <v>42036</v>
      </c>
      <c r="D1407" s="26">
        <v>12</v>
      </c>
      <c r="E1407" s="9" t="s">
        <v>37</v>
      </c>
      <c r="F1407" s="20" t="s">
        <v>66</v>
      </c>
      <c r="G1407" s="75">
        <v>55848000</v>
      </c>
      <c r="H1407" s="74">
        <f t="shared" si="23"/>
        <v>55848000</v>
      </c>
      <c r="I1407" s="19" t="s">
        <v>905</v>
      </c>
      <c r="J1407" s="19" t="s">
        <v>905</v>
      </c>
      <c r="K1407" s="37" t="s">
        <v>1082</v>
      </c>
      <c r="N1407" s="14"/>
    </row>
    <row r="1408" spans="1:14" s="13" customFormat="1" ht="131.25">
      <c r="A1408" s="20" t="s">
        <v>1109</v>
      </c>
      <c r="B1408" s="18" t="s">
        <v>1133</v>
      </c>
      <c r="C1408" s="28">
        <v>42036</v>
      </c>
      <c r="D1408" s="26">
        <v>12</v>
      </c>
      <c r="E1408" s="9" t="s">
        <v>37</v>
      </c>
      <c r="F1408" s="20" t="s">
        <v>66</v>
      </c>
      <c r="G1408" s="75">
        <v>55848000</v>
      </c>
      <c r="H1408" s="74">
        <f t="shared" si="23"/>
        <v>55848000</v>
      </c>
      <c r="I1408" s="19" t="s">
        <v>905</v>
      </c>
      <c r="J1408" s="19" t="s">
        <v>905</v>
      </c>
      <c r="K1408" s="37" t="s">
        <v>1082</v>
      </c>
      <c r="N1408" s="14"/>
    </row>
    <row r="1409" spans="1:14" s="13" customFormat="1" ht="131.25">
      <c r="A1409" s="20" t="s">
        <v>255</v>
      </c>
      <c r="B1409" s="18" t="s">
        <v>1134</v>
      </c>
      <c r="C1409" s="28">
        <v>42036</v>
      </c>
      <c r="D1409" s="26">
        <v>12</v>
      </c>
      <c r="E1409" s="9" t="s">
        <v>37</v>
      </c>
      <c r="F1409" s="20" t="s">
        <v>66</v>
      </c>
      <c r="G1409" s="75">
        <v>49428000</v>
      </c>
      <c r="H1409" s="74">
        <f t="shared" si="23"/>
        <v>49428000</v>
      </c>
      <c r="I1409" s="19" t="s">
        <v>905</v>
      </c>
      <c r="J1409" s="19" t="s">
        <v>905</v>
      </c>
      <c r="K1409" s="37" t="s">
        <v>1082</v>
      </c>
      <c r="N1409" s="14"/>
    </row>
    <row r="1410" spans="1:14" s="13" customFormat="1" ht="131.25">
      <c r="A1410" s="20" t="s">
        <v>255</v>
      </c>
      <c r="B1410" s="18" t="s">
        <v>1135</v>
      </c>
      <c r="C1410" s="28">
        <v>42036</v>
      </c>
      <c r="D1410" s="26">
        <v>12</v>
      </c>
      <c r="E1410" s="9" t="s">
        <v>37</v>
      </c>
      <c r="F1410" s="20" t="s">
        <v>66</v>
      </c>
      <c r="G1410" s="75">
        <v>49428000</v>
      </c>
      <c r="H1410" s="74">
        <f t="shared" si="23"/>
        <v>49428000</v>
      </c>
      <c r="I1410" s="19" t="s">
        <v>905</v>
      </c>
      <c r="J1410" s="19" t="s">
        <v>905</v>
      </c>
      <c r="K1410" s="37" t="s">
        <v>1082</v>
      </c>
      <c r="N1410" s="14"/>
    </row>
    <row r="1411" spans="1:14" s="13" customFormat="1" ht="150">
      <c r="A1411" s="20" t="s">
        <v>1120</v>
      </c>
      <c r="B1411" s="18" t="s">
        <v>1136</v>
      </c>
      <c r="C1411" s="28">
        <v>42036</v>
      </c>
      <c r="D1411" s="26">
        <v>11</v>
      </c>
      <c r="E1411" s="9" t="s">
        <v>37</v>
      </c>
      <c r="F1411" s="20" t="s">
        <v>66</v>
      </c>
      <c r="G1411" s="75">
        <v>52558440</v>
      </c>
      <c r="H1411" s="74">
        <f t="shared" si="23"/>
        <v>52558440</v>
      </c>
      <c r="I1411" s="19" t="s">
        <v>905</v>
      </c>
      <c r="J1411" s="19" t="s">
        <v>905</v>
      </c>
      <c r="K1411" s="37" t="s">
        <v>1082</v>
      </c>
      <c r="N1411" s="14"/>
    </row>
    <row r="1412" spans="1:14" s="13" customFormat="1" ht="131.25">
      <c r="A1412" s="20" t="s">
        <v>1120</v>
      </c>
      <c r="B1412" s="18" t="s">
        <v>1137</v>
      </c>
      <c r="C1412" s="28">
        <v>42036</v>
      </c>
      <c r="D1412" s="26">
        <v>11</v>
      </c>
      <c r="E1412" s="9" t="s">
        <v>37</v>
      </c>
      <c r="F1412" s="20" t="s">
        <v>66</v>
      </c>
      <c r="G1412" s="75">
        <v>52558440</v>
      </c>
      <c r="H1412" s="74">
        <f t="shared" si="23"/>
        <v>52558440</v>
      </c>
      <c r="I1412" s="19" t="s">
        <v>905</v>
      </c>
      <c r="J1412" s="19" t="s">
        <v>905</v>
      </c>
      <c r="K1412" s="37" t="s">
        <v>1082</v>
      </c>
      <c r="N1412" s="14"/>
    </row>
    <row r="1413" spans="1:14" s="13" customFormat="1" ht="131.25">
      <c r="A1413" s="20" t="s">
        <v>1109</v>
      </c>
      <c r="B1413" s="18" t="s">
        <v>1138</v>
      </c>
      <c r="C1413" s="28">
        <v>42036</v>
      </c>
      <c r="D1413" s="26">
        <v>11</v>
      </c>
      <c r="E1413" s="9" t="s">
        <v>37</v>
      </c>
      <c r="F1413" s="20" t="s">
        <v>66</v>
      </c>
      <c r="G1413" s="75">
        <v>45309000</v>
      </c>
      <c r="H1413" s="74">
        <f t="shared" si="23"/>
        <v>45309000</v>
      </c>
      <c r="I1413" s="19" t="s">
        <v>905</v>
      </c>
      <c r="J1413" s="19" t="s">
        <v>905</v>
      </c>
      <c r="K1413" s="37" t="s">
        <v>1082</v>
      </c>
      <c r="N1413" s="14"/>
    </row>
    <row r="1414" spans="1:14" s="13" customFormat="1" ht="131.25">
      <c r="A1414" s="12" t="s">
        <v>255</v>
      </c>
      <c r="B1414" s="18" t="s">
        <v>1139</v>
      </c>
      <c r="C1414" s="28">
        <v>42036</v>
      </c>
      <c r="D1414" s="26">
        <v>0</v>
      </c>
      <c r="E1414" s="9" t="s">
        <v>37</v>
      </c>
      <c r="F1414" s="20" t="s">
        <v>66</v>
      </c>
      <c r="G1414" s="75">
        <v>0</v>
      </c>
      <c r="H1414" s="74">
        <f t="shared" si="23"/>
        <v>0</v>
      </c>
      <c r="I1414" s="19" t="s">
        <v>905</v>
      </c>
      <c r="J1414" s="19" t="s">
        <v>905</v>
      </c>
      <c r="K1414" s="37" t="s">
        <v>1082</v>
      </c>
      <c r="N1414" s="14"/>
    </row>
    <row r="1415" spans="1:14" s="13" customFormat="1" ht="150">
      <c r="A1415" s="12" t="s">
        <v>255</v>
      </c>
      <c r="B1415" s="18" t="s">
        <v>1140</v>
      </c>
      <c r="C1415" s="28">
        <v>42036</v>
      </c>
      <c r="D1415" s="26">
        <v>12</v>
      </c>
      <c r="E1415" s="9" t="s">
        <v>37</v>
      </c>
      <c r="F1415" s="20" t="s">
        <v>66</v>
      </c>
      <c r="G1415" s="75">
        <v>38196000</v>
      </c>
      <c r="H1415" s="74">
        <f t="shared" si="23"/>
        <v>38196000</v>
      </c>
      <c r="I1415" s="19" t="s">
        <v>905</v>
      </c>
      <c r="J1415" s="19" t="s">
        <v>905</v>
      </c>
      <c r="K1415" s="37" t="s">
        <v>1082</v>
      </c>
      <c r="N1415" s="14"/>
    </row>
    <row r="1416" spans="1:14" s="13" customFormat="1" ht="150">
      <c r="A1416" s="12" t="s">
        <v>1141</v>
      </c>
      <c r="B1416" s="18" t="s">
        <v>1140</v>
      </c>
      <c r="C1416" s="28">
        <v>42036</v>
      </c>
      <c r="D1416" s="26">
        <v>12</v>
      </c>
      <c r="E1416" s="9" t="s">
        <v>37</v>
      </c>
      <c r="F1416" s="20" t="s">
        <v>66</v>
      </c>
      <c r="G1416" s="75">
        <v>38196000</v>
      </c>
      <c r="H1416" s="74">
        <f t="shared" si="23"/>
        <v>38196000</v>
      </c>
      <c r="I1416" s="19" t="s">
        <v>905</v>
      </c>
      <c r="J1416" s="19" t="s">
        <v>905</v>
      </c>
      <c r="K1416" s="37" t="s">
        <v>1082</v>
      </c>
      <c r="N1416" s="14"/>
    </row>
    <row r="1417" spans="1:14" s="13" customFormat="1" ht="150">
      <c r="A1417" s="12" t="s">
        <v>1109</v>
      </c>
      <c r="B1417" s="18" t="s">
        <v>1142</v>
      </c>
      <c r="C1417" s="28">
        <v>42036</v>
      </c>
      <c r="D1417" s="26">
        <v>0</v>
      </c>
      <c r="E1417" s="9" t="s">
        <v>37</v>
      </c>
      <c r="F1417" s="20" t="s">
        <v>66</v>
      </c>
      <c r="G1417" s="75">
        <v>0</v>
      </c>
      <c r="H1417" s="74">
        <f t="shared" si="23"/>
        <v>0</v>
      </c>
      <c r="I1417" s="19" t="s">
        <v>905</v>
      </c>
      <c r="J1417" s="19" t="s">
        <v>905</v>
      </c>
      <c r="K1417" s="37" t="s">
        <v>1082</v>
      </c>
      <c r="N1417" s="14"/>
    </row>
    <row r="1418" spans="1:14" s="13" customFormat="1" ht="131.25">
      <c r="A1418" s="12" t="s">
        <v>1109</v>
      </c>
      <c r="B1418" s="18" t="s">
        <v>1143</v>
      </c>
      <c r="C1418" s="28">
        <v>42036</v>
      </c>
      <c r="D1418" s="26">
        <v>10</v>
      </c>
      <c r="E1418" s="9" t="s">
        <v>37</v>
      </c>
      <c r="F1418" s="20" t="s">
        <v>66</v>
      </c>
      <c r="G1418" s="75">
        <v>31830000</v>
      </c>
      <c r="H1418" s="74">
        <f t="shared" si="23"/>
        <v>31830000</v>
      </c>
      <c r="I1418" s="19" t="s">
        <v>905</v>
      </c>
      <c r="J1418" s="19" t="s">
        <v>905</v>
      </c>
      <c r="K1418" s="37" t="s">
        <v>1082</v>
      </c>
      <c r="N1418" s="14"/>
    </row>
    <row r="1419" spans="1:14" s="13" customFormat="1" ht="131.25">
      <c r="A1419" s="20" t="s">
        <v>1109</v>
      </c>
      <c r="B1419" s="18" t="s">
        <v>1144</v>
      </c>
      <c r="C1419" s="28">
        <v>42036</v>
      </c>
      <c r="D1419" s="26">
        <v>10</v>
      </c>
      <c r="E1419" s="9" t="s">
        <v>37</v>
      </c>
      <c r="F1419" s="20" t="s">
        <v>66</v>
      </c>
      <c r="G1419" s="75">
        <v>31830000</v>
      </c>
      <c r="H1419" s="74">
        <f t="shared" si="23"/>
        <v>31830000</v>
      </c>
      <c r="I1419" s="19" t="s">
        <v>905</v>
      </c>
      <c r="J1419" s="19" t="s">
        <v>905</v>
      </c>
      <c r="K1419" s="37" t="s">
        <v>1082</v>
      </c>
      <c r="N1419" s="14"/>
    </row>
    <row r="1420" spans="1:14" s="13" customFormat="1" ht="131.25">
      <c r="A1420" s="12" t="s">
        <v>1109</v>
      </c>
      <c r="B1420" s="18" t="s">
        <v>1145</v>
      </c>
      <c r="C1420" s="28">
        <v>42036</v>
      </c>
      <c r="D1420" s="26">
        <v>12</v>
      </c>
      <c r="E1420" s="9" t="s">
        <v>37</v>
      </c>
      <c r="F1420" s="20" t="s">
        <v>66</v>
      </c>
      <c r="G1420" s="75">
        <v>38196000</v>
      </c>
      <c r="H1420" s="74">
        <f t="shared" si="23"/>
        <v>38196000</v>
      </c>
      <c r="I1420" s="19" t="s">
        <v>905</v>
      </c>
      <c r="J1420" s="19" t="s">
        <v>905</v>
      </c>
      <c r="K1420" s="37" t="s">
        <v>1082</v>
      </c>
      <c r="N1420" s="14"/>
    </row>
    <row r="1421" spans="1:14" s="13" customFormat="1" ht="131.25">
      <c r="A1421" s="12" t="s">
        <v>1109</v>
      </c>
      <c r="B1421" s="18" t="s">
        <v>1144</v>
      </c>
      <c r="C1421" s="28">
        <v>42036</v>
      </c>
      <c r="D1421" s="60">
        <v>1.6</v>
      </c>
      <c r="E1421" s="9" t="s">
        <v>37</v>
      </c>
      <c r="F1421" s="20" t="s">
        <v>66</v>
      </c>
      <c r="G1421" s="75">
        <v>4249108</v>
      </c>
      <c r="H1421" s="74">
        <f t="shared" si="23"/>
        <v>4249108</v>
      </c>
      <c r="I1421" s="19" t="s">
        <v>905</v>
      </c>
      <c r="J1421" s="19" t="s">
        <v>905</v>
      </c>
      <c r="K1421" s="37" t="s">
        <v>1082</v>
      </c>
      <c r="N1421" s="14"/>
    </row>
    <row r="1422" spans="1:14" s="13" customFormat="1" ht="131.25">
      <c r="A1422" s="12" t="s">
        <v>255</v>
      </c>
      <c r="B1422" s="18" t="s">
        <v>1139</v>
      </c>
      <c r="C1422" s="28">
        <v>42036</v>
      </c>
      <c r="D1422" s="26">
        <v>12</v>
      </c>
      <c r="E1422" s="9" t="s">
        <v>37</v>
      </c>
      <c r="F1422" s="20" t="s">
        <v>66</v>
      </c>
      <c r="G1422" s="75">
        <v>31356000</v>
      </c>
      <c r="H1422" s="74">
        <f>+G1422</f>
        <v>31356000</v>
      </c>
      <c r="I1422" s="19" t="s">
        <v>905</v>
      </c>
      <c r="J1422" s="19" t="s">
        <v>905</v>
      </c>
      <c r="K1422" s="37" t="s">
        <v>1082</v>
      </c>
      <c r="N1422" s="14"/>
    </row>
    <row r="1423" spans="1:14" s="13" customFormat="1" ht="131.25">
      <c r="A1423" s="12" t="s">
        <v>255</v>
      </c>
      <c r="B1423" s="18" t="s">
        <v>1146</v>
      </c>
      <c r="C1423" s="28">
        <v>42036</v>
      </c>
      <c r="D1423" s="26">
        <v>11</v>
      </c>
      <c r="E1423" s="9" t="s">
        <v>37</v>
      </c>
      <c r="F1423" s="20" t="s">
        <v>66</v>
      </c>
      <c r="G1423" s="75">
        <v>23617000</v>
      </c>
      <c r="H1423" s="74">
        <f>+G1423</f>
        <v>23617000</v>
      </c>
      <c r="I1423" s="19" t="s">
        <v>905</v>
      </c>
      <c r="J1423" s="19" t="s">
        <v>905</v>
      </c>
      <c r="K1423" s="37" t="s">
        <v>1082</v>
      </c>
      <c r="N1423" s="14"/>
    </row>
    <row r="1424" spans="1:14" s="13" customFormat="1" ht="131.25">
      <c r="A1424" s="29">
        <v>43233200</v>
      </c>
      <c r="B1424" s="18" t="s">
        <v>1147</v>
      </c>
      <c r="C1424" s="28">
        <v>42050</v>
      </c>
      <c r="D1424" s="26">
        <v>2</v>
      </c>
      <c r="E1424" s="9" t="s">
        <v>71</v>
      </c>
      <c r="F1424" s="20" t="s">
        <v>66</v>
      </c>
      <c r="G1424" s="75">
        <v>130000000</v>
      </c>
      <c r="H1424" s="84">
        <f aca="true" t="shared" si="24" ref="H1424:H1487">G1424</f>
        <v>130000000</v>
      </c>
      <c r="I1424" s="19" t="s">
        <v>905</v>
      </c>
      <c r="J1424" s="19" t="s">
        <v>905</v>
      </c>
      <c r="K1424" s="22" t="s">
        <v>1148</v>
      </c>
      <c r="N1424" s="14"/>
    </row>
    <row r="1425" spans="1:14" s="13" customFormat="1" ht="131.25">
      <c r="A1425" s="29">
        <v>43233701</v>
      </c>
      <c r="B1425" s="18" t="s">
        <v>1149</v>
      </c>
      <c r="C1425" s="28">
        <v>42078</v>
      </c>
      <c r="D1425" s="26">
        <v>4</v>
      </c>
      <c r="E1425" s="9" t="s">
        <v>71</v>
      </c>
      <c r="F1425" s="20" t="s">
        <v>66</v>
      </c>
      <c r="G1425" s="75">
        <f>270000000+86000000+90000000+100000000</f>
        <v>546000000</v>
      </c>
      <c r="H1425" s="84">
        <f t="shared" si="24"/>
        <v>546000000</v>
      </c>
      <c r="I1425" s="19" t="s">
        <v>905</v>
      </c>
      <c r="J1425" s="19" t="s">
        <v>905</v>
      </c>
      <c r="K1425" s="22" t="s">
        <v>1148</v>
      </c>
      <c r="N1425" s="14"/>
    </row>
    <row r="1426" spans="1:14" s="13" customFormat="1" ht="131.25">
      <c r="A1426" s="29" t="s">
        <v>1150</v>
      </c>
      <c r="B1426" s="18" t="s">
        <v>1151</v>
      </c>
      <c r="C1426" s="28">
        <v>42050</v>
      </c>
      <c r="D1426" s="26">
        <v>7</v>
      </c>
      <c r="E1426" s="9" t="s">
        <v>71</v>
      </c>
      <c r="F1426" s="20" t="s">
        <v>66</v>
      </c>
      <c r="G1426" s="75">
        <v>130000000</v>
      </c>
      <c r="H1426" s="84">
        <f t="shared" si="24"/>
        <v>130000000</v>
      </c>
      <c r="I1426" s="19" t="s">
        <v>905</v>
      </c>
      <c r="J1426" s="19" t="s">
        <v>905</v>
      </c>
      <c r="K1426" s="22" t="s">
        <v>1148</v>
      </c>
      <c r="N1426" s="14"/>
    </row>
    <row r="1427" spans="1:14" s="13" customFormat="1" ht="131.25">
      <c r="A1427" s="29" t="s">
        <v>1152</v>
      </c>
      <c r="B1427" s="18" t="s">
        <v>1153</v>
      </c>
      <c r="C1427" s="28">
        <v>42078</v>
      </c>
      <c r="D1427" s="26">
        <v>4</v>
      </c>
      <c r="E1427" s="9" t="s">
        <v>71</v>
      </c>
      <c r="F1427" s="20" t="s">
        <v>66</v>
      </c>
      <c r="G1427" s="75">
        <v>909000000</v>
      </c>
      <c r="H1427" s="84">
        <f t="shared" si="24"/>
        <v>909000000</v>
      </c>
      <c r="I1427" s="19" t="s">
        <v>905</v>
      </c>
      <c r="J1427" s="19" t="s">
        <v>905</v>
      </c>
      <c r="K1427" s="22" t="s">
        <v>1148</v>
      </c>
      <c r="N1427" s="14"/>
    </row>
    <row r="1428" spans="1:14" s="13" customFormat="1" ht="131.25">
      <c r="A1428" s="29">
        <v>81111900</v>
      </c>
      <c r="B1428" s="18" t="s">
        <v>1154</v>
      </c>
      <c r="C1428" s="28">
        <v>42109</v>
      </c>
      <c r="D1428" s="26">
        <v>4</v>
      </c>
      <c r="E1428" s="9" t="s">
        <v>71</v>
      </c>
      <c r="F1428" s="20" t="s">
        <v>66</v>
      </c>
      <c r="G1428" s="75">
        <v>200000000</v>
      </c>
      <c r="H1428" s="84">
        <f t="shared" si="24"/>
        <v>200000000</v>
      </c>
      <c r="I1428" s="19" t="s">
        <v>905</v>
      </c>
      <c r="J1428" s="19" t="s">
        <v>905</v>
      </c>
      <c r="K1428" s="22" t="s">
        <v>1148</v>
      </c>
      <c r="N1428" s="14"/>
    </row>
    <row r="1429" spans="1:14" s="13" customFormat="1" ht="131.25">
      <c r="A1429" s="29">
        <v>81111811</v>
      </c>
      <c r="B1429" s="18" t="s">
        <v>1155</v>
      </c>
      <c r="C1429" s="28">
        <v>42078</v>
      </c>
      <c r="D1429" s="26">
        <v>12</v>
      </c>
      <c r="E1429" s="9" t="s">
        <v>71</v>
      </c>
      <c r="F1429" s="20" t="s">
        <v>66</v>
      </c>
      <c r="G1429" s="75">
        <v>500000000</v>
      </c>
      <c r="H1429" s="84">
        <f t="shared" si="24"/>
        <v>500000000</v>
      </c>
      <c r="I1429" s="19" t="s">
        <v>905</v>
      </c>
      <c r="J1429" s="19" t="s">
        <v>905</v>
      </c>
      <c r="K1429" s="22" t="s">
        <v>1148</v>
      </c>
      <c r="N1429" s="14"/>
    </row>
    <row r="1430" spans="1:14" s="13" customFormat="1" ht="131.25">
      <c r="A1430" s="29">
        <v>43222600</v>
      </c>
      <c r="B1430" s="18" t="s">
        <v>1156</v>
      </c>
      <c r="C1430" s="28">
        <v>42078</v>
      </c>
      <c r="D1430" s="26">
        <v>3</v>
      </c>
      <c r="E1430" s="9" t="s">
        <v>71</v>
      </c>
      <c r="F1430" s="20" t="s">
        <v>66</v>
      </c>
      <c r="G1430" s="75">
        <v>480000000</v>
      </c>
      <c r="H1430" s="84">
        <f t="shared" si="24"/>
        <v>480000000</v>
      </c>
      <c r="I1430" s="19" t="s">
        <v>905</v>
      </c>
      <c r="J1430" s="19" t="s">
        <v>905</v>
      </c>
      <c r="K1430" s="22" t="s">
        <v>1148</v>
      </c>
      <c r="N1430" s="14"/>
    </row>
    <row r="1431" spans="1:14" s="13" customFormat="1" ht="131.25">
      <c r="A1431" s="29">
        <v>43201800</v>
      </c>
      <c r="B1431" s="18" t="s">
        <v>1157</v>
      </c>
      <c r="C1431" s="28">
        <v>42109</v>
      </c>
      <c r="D1431" s="26">
        <v>3</v>
      </c>
      <c r="E1431" s="9" t="s">
        <v>71</v>
      </c>
      <c r="F1431" s="20" t="s">
        <v>66</v>
      </c>
      <c r="G1431" s="75">
        <f>250750000+804130</f>
        <v>251554130</v>
      </c>
      <c r="H1431" s="84">
        <f t="shared" si="24"/>
        <v>251554130</v>
      </c>
      <c r="I1431" s="19" t="s">
        <v>905</v>
      </c>
      <c r="J1431" s="19" t="s">
        <v>905</v>
      </c>
      <c r="K1431" s="22" t="s">
        <v>1148</v>
      </c>
      <c r="N1431" s="14"/>
    </row>
    <row r="1432" spans="1:14" s="13" customFormat="1" ht="131.25">
      <c r="A1432" s="29" t="s">
        <v>1158</v>
      </c>
      <c r="B1432" s="18" t="s">
        <v>1159</v>
      </c>
      <c r="C1432" s="28">
        <v>42109</v>
      </c>
      <c r="D1432" s="26">
        <v>3</v>
      </c>
      <c r="E1432" s="9" t="s">
        <v>65</v>
      </c>
      <c r="F1432" s="20" t="s">
        <v>66</v>
      </c>
      <c r="G1432" s="75">
        <v>55000000.00000001</v>
      </c>
      <c r="H1432" s="84">
        <f t="shared" si="24"/>
        <v>55000000.00000001</v>
      </c>
      <c r="I1432" s="19" t="s">
        <v>905</v>
      </c>
      <c r="J1432" s="19" t="s">
        <v>905</v>
      </c>
      <c r="K1432" s="22" t="s">
        <v>1148</v>
      </c>
      <c r="N1432" s="14"/>
    </row>
    <row r="1433" spans="1:14" s="13" customFormat="1" ht="131.25">
      <c r="A1433" s="29">
        <v>43222800</v>
      </c>
      <c r="B1433" s="18" t="s">
        <v>1160</v>
      </c>
      <c r="C1433" s="28">
        <v>42109</v>
      </c>
      <c r="D1433" s="26">
        <v>4</v>
      </c>
      <c r="E1433" s="9" t="s">
        <v>71</v>
      </c>
      <c r="F1433" s="20" t="s">
        <v>66</v>
      </c>
      <c r="G1433" s="75">
        <v>145000000</v>
      </c>
      <c r="H1433" s="84">
        <f t="shared" si="24"/>
        <v>145000000</v>
      </c>
      <c r="I1433" s="19" t="s">
        <v>905</v>
      </c>
      <c r="J1433" s="19" t="s">
        <v>905</v>
      </c>
      <c r="K1433" s="22" t="s">
        <v>1148</v>
      </c>
      <c r="N1433" s="14"/>
    </row>
    <row r="1434" spans="1:14" s="13" customFormat="1" ht="131.25">
      <c r="A1434" s="29" t="s">
        <v>1161</v>
      </c>
      <c r="B1434" s="18" t="s">
        <v>1162</v>
      </c>
      <c r="C1434" s="28">
        <v>42050</v>
      </c>
      <c r="D1434" s="26">
        <v>4</v>
      </c>
      <c r="E1434" s="9" t="s">
        <v>71</v>
      </c>
      <c r="F1434" s="20" t="s">
        <v>66</v>
      </c>
      <c r="G1434" s="75">
        <v>145000000</v>
      </c>
      <c r="H1434" s="84">
        <f t="shared" si="24"/>
        <v>145000000</v>
      </c>
      <c r="I1434" s="19" t="s">
        <v>905</v>
      </c>
      <c r="J1434" s="19" t="s">
        <v>905</v>
      </c>
      <c r="K1434" s="22" t="s">
        <v>1148</v>
      </c>
      <c r="N1434" s="14"/>
    </row>
    <row r="1435" spans="1:14" s="13" customFormat="1" ht="150">
      <c r="A1435" s="29">
        <v>81111500</v>
      </c>
      <c r="B1435" s="18" t="s">
        <v>1163</v>
      </c>
      <c r="C1435" s="28">
        <v>42078</v>
      </c>
      <c r="D1435" s="26">
        <v>8</v>
      </c>
      <c r="E1435" s="9" t="s">
        <v>71</v>
      </c>
      <c r="F1435" s="20" t="s">
        <v>66</v>
      </c>
      <c r="G1435" s="75">
        <v>300000000</v>
      </c>
      <c r="H1435" s="84">
        <f t="shared" si="24"/>
        <v>300000000</v>
      </c>
      <c r="I1435" s="19" t="s">
        <v>905</v>
      </c>
      <c r="J1435" s="19" t="s">
        <v>905</v>
      </c>
      <c r="K1435" s="22" t="s">
        <v>1148</v>
      </c>
      <c r="N1435" s="14"/>
    </row>
    <row r="1436" spans="1:14" s="13" customFormat="1" ht="131.25">
      <c r="A1436" s="29" t="s">
        <v>1164</v>
      </c>
      <c r="B1436" s="18" t="s">
        <v>1165</v>
      </c>
      <c r="C1436" s="28">
        <v>41774</v>
      </c>
      <c r="D1436" s="26">
        <v>8</v>
      </c>
      <c r="E1436" s="9" t="s">
        <v>71</v>
      </c>
      <c r="F1436" s="20" t="s">
        <v>66</v>
      </c>
      <c r="G1436" s="75">
        <v>300000000</v>
      </c>
      <c r="H1436" s="84">
        <f t="shared" si="24"/>
        <v>300000000</v>
      </c>
      <c r="I1436" s="19" t="s">
        <v>905</v>
      </c>
      <c r="J1436" s="19" t="s">
        <v>905</v>
      </c>
      <c r="K1436" s="22" t="s">
        <v>1148</v>
      </c>
      <c r="N1436" s="14"/>
    </row>
    <row r="1437" spans="1:14" s="13" customFormat="1" ht="131.25">
      <c r="A1437" s="29">
        <v>43191500</v>
      </c>
      <c r="B1437" s="18" t="s">
        <v>1166</v>
      </c>
      <c r="C1437" s="28">
        <v>42109</v>
      </c>
      <c r="D1437" s="26">
        <v>3</v>
      </c>
      <c r="E1437" s="9" t="s">
        <v>71</v>
      </c>
      <c r="F1437" s="20" t="s">
        <v>66</v>
      </c>
      <c r="G1437" s="75">
        <v>119000000</v>
      </c>
      <c r="H1437" s="84">
        <f t="shared" si="24"/>
        <v>119000000</v>
      </c>
      <c r="I1437" s="19" t="s">
        <v>905</v>
      </c>
      <c r="J1437" s="19" t="s">
        <v>905</v>
      </c>
      <c r="K1437" s="22" t="s">
        <v>1148</v>
      </c>
      <c r="N1437" s="14"/>
    </row>
    <row r="1438" spans="1:14" s="13" customFormat="1" ht="131.25">
      <c r="A1438" s="29" t="s">
        <v>1167</v>
      </c>
      <c r="B1438" s="18" t="s">
        <v>1168</v>
      </c>
      <c r="C1438" s="28">
        <v>42078</v>
      </c>
      <c r="D1438" s="26">
        <v>8</v>
      </c>
      <c r="E1438" s="9" t="s">
        <v>37</v>
      </c>
      <c r="F1438" s="20" t="s">
        <v>66</v>
      </c>
      <c r="G1438" s="75">
        <v>140000000</v>
      </c>
      <c r="H1438" s="84">
        <f t="shared" si="24"/>
        <v>140000000</v>
      </c>
      <c r="I1438" s="19" t="s">
        <v>905</v>
      </c>
      <c r="J1438" s="19" t="s">
        <v>905</v>
      </c>
      <c r="K1438" s="22" t="s">
        <v>1148</v>
      </c>
      <c r="N1438" s="14"/>
    </row>
    <row r="1439" spans="1:14" s="13" customFormat="1" ht="131.25">
      <c r="A1439" s="29">
        <v>81111500</v>
      </c>
      <c r="B1439" s="18" t="s">
        <v>1169</v>
      </c>
      <c r="C1439" s="28">
        <v>42078</v>
      </c>
      <c r="D1439" s="26">
        <v>8</v>
      </c>
      <c r="E1439" s="9" t="s">
        <v>71</v>
      </c>
      <c r="F1439" s="20" t="s">
        <v>66</v>
      </c>
      <c r="G1439" s="75">
        <v>200000000</v>
      </c>
      <c r="H1439" s="84">
        <f t="shared" si="24"/>
        <v>200000000</v>
      </c>
      <c r="I1439" s="19" t="s">
        <v>905</v>
      </c>
      <c r="J1439" s="19" t="s">
        <v>905</v>
      </c>
      <c r="K1439" s="22" t="s">
        <v>1148</v>
      </c>
      <c r="N1439" s="14"/>
    </row>
    <row r="1440" spans="1:14" s="13" customFormat="1" ht="131.25">
      <c r="A1440" s="29">
        <v>43232408</v>
      </c>
      <c r="B1440" s="18" t="s">
        <v>1170</v>
      </c>
      <c r="C1440" s="28">
        <v>42109</v>
      </c>
      <c r="D1440" s="26">
        <v>4</v>
      </c>
      <c r="E1440" s="9" t="s">
        <v>65</v>
      </c>
      <c r="F1440" s="20" t="s">
        <v>66</v>
      </c>
      <c r="G1440" s="75">
        <v>60000000</v>
      </c>
      <c r="H1440" s="84">
        <f t="shared" si="24"/>
        <v>60000000</v>
      </c>
      <c r="I1440" s="19" t="s">
        <v>905</v>
      </c>
      <c r="J1440" s="19" t="s">
        <v>905</v>
      </c>
      <c r="K1440" s="22" t="s">
        <v>1148</v>
      </c>
      <c r="N1440" s="14"/>
    </row>
    <row r="1441" spans="1:14" s="13" customFormat="1" ht="131.25">
      <c r="A1441" s="29">
        <v>43211701</v>
      </c>
      <c r="B1441" s="18" t="s">
        <v>1171</v>
      </c>
      <c r="C1441" s="28">
        <v>42109</v>
      </c>
      <c r="D1441" s="26">
        <v>3</v>
      </c>
      <c r="E1441" s="9" t="s">
        <v>65</v>
      </c>
      <c r="F1441" s="20" t="s">
        <v>66</v>
      </c>
      <c r="G1441" s="75">
        <v>60000000</v>
      </c>
      <c r="H1441" s="84">
        <f t="shared" si="24"/>
        <v>60000000</v>
      </c>
      <c r="I1441" s="19" t="s">
        <v>905</v>
      </c>
      <c r="J1441" s="19" t="s">
        <v>905</v>
      </c>
      <c r="K1441" s="22" t="s">
        <v>1148</v>
      </c>
      <c r="N1441" s="14"/>
    </row>
    <row r="1442" spans="1:14" s="13" customFormat="1" ht="131.25">
      <c r="A1442" s="29">
        <v>81110000</v>
      </c>
      <c r="B1442" s="18" t="s">
        <v>1172</v>
      </c>
      <c r="C1442" s="28">
        <v>41774</v>
      </c>
      <c r="D1442" s="26">
        <v>8</v>
      </c>
      <c r="E1442" s="9" t="s">
        <v>71</v>
      </c>
      <c r="F1442" s="20" t="s">
        <v>66</v>
      </c>
      <c r="G1442" s="75">
        <v>200000000</v>
      </c>
      <c r="H1442" s="84">
        <f t="shared" si="24"/>
        <v>200000000</v>
      </c>
      <c r="I1442" s="19" t="s">
        <v>905</v>
      </c>
      <c r="J1442" s="19" t="s">
        <v>905</v>
      </c>
      <c r="K1442" s="22" t="s">
        <v>1148</v>
      </c>
      <c r="N1442" s="14"/>
    </row>
    <row r="1443" spans="1:14" s="13" customFormat="1" ht="131.25">
      <c r="A1443" s="29" t="s">
        <v>1173</v>
      </c>
      <c r="B1443" s="18" t="s">
        <v>1174</v>
      </c>
      <c r="C1443" s="28">
        <v>41774</v>
      </c>
      <c r="D1443" s="26">
        <v>8</v>
      </c>
      <c r="E1443" s="9" t="s">
        <v>71</v>
      </c>
      <c r="F1443" s="20" t="s">
        <v>66</v>
      </c>
      <c r="G1443" s="75">
        <f>357260870</f>
        <v>357260870</v>
      </c>
      <c r="H1443" s="84">
        <f t="shared" si="24"/>
        <v>357260870</v>
      </c>
      <c r="I1443" s="19" t="s">
        <v>905</v>
      </c>
      <c r="J1443" s="19" t="s">
        <v>905</v>
      </c>
      <c r="K1443" s="22" t="s">
        <v>1148</v>
      </c>
      <c r="N1443" s="14"/>
    </row>
    <row r="1444" spans="1:14" s="13" customFormat="1" ht="131.25">
      <c r="A1444" s="29" t="s">
        <v>1175</v>
      </c>
      <c r="B1444" s="18" t="s">
        <v>1176</v>
      </c>
      <c r="C1444" s="28">
        <v>42078</v>
      </c>
      <c r="D1444" s="26">
        <v>3</v>
      </c>
      <c r="E1444" s="9" t="s">
        <v>71</v>
      </c>
      <c r="F1444" s="20" t="s">
        <v>66</v>
      </c>
      <c r="G1444" s="75">
        <v>2695000000</v>
      </c>
      <c r="H1444" s="84">
        <f t="shared" si="24"/>
        <v>2695000000</v>
      </c>
      <c r="I1444" s="19" t="s">
        <v>905</v>
      </c>
      <c r="J1444" s="19" t="s">
        <v>905</v>
      </c>
      <c r="K1444" s="22" t="s">
        <v>1148</v>
      </c>
      <c r="N1444" s="14"/>
    </row>
    <row r="1445" spans="1:14" s="13" customFormat="1" ht="131.25">
      <c r="A1445" s="29" t="s">
        <v>1177</v>
      </c>
      <c r="B1445" s="18" t="s">
        <v>1178</v>
      </c>
      <c r="C1445" s="28">
        <v>42109</v>
      </c>
      <c r="D1445" s="26">
        <v>12</v>
      </c>
      <c r="E1445" s="9" t="s">
        <v>71</v>
      </c>
      <c r="F1445" s="20" t="s">
        <v>66</v>
      </c>
      <c r="G1445" s="75">
        <v>924000000</v>
      </c>
      <c r="H1445" s="84">
        <f t="shared" si="24"/>
        <v>924000000</v>
      </c>
      <c r="I1445" s="19" t="s">
        <v>905</v>
      </c>
      <c r="J1445" s="19" t="s">
        <v>905</v>
      </c>
      <c r="K1445" s="22" t="s">
        <v>1148</v>
      </c>
      <c r="N1445" s="14"/>
    </row>
    <row r="1446" spans="1:14" s="13" customFormat="1" ht="300">
      <c r="A1446" s="29">
        <v>43232610</v>
      </c>
      <c r="B1446" s="18" t="s">
        <v>1179</v>
      </c>
      <c r="C1446" s="28">
        <v>42078</v>
      </c>
      <c r="D1446" s="26">
        <v>18</v>
      </c>
      <c r="E1446" s="9" t="s">
        <v>37</v>
      </c>
      <c r="F1446" s="20" t="s">
        <v>66</v>
      </c>
      <c r="G1446" s="75">
        <v>860000000</v>
      </c>
      <c r="H1446" s="84">
        <f t="shared" si="24"/>
        <v>860000000</v>
      </c>
      <c r="I1446" s="19" t="s">
        <v>905</v>
      </c>
      <c r="J1446" s="19" t="s">
        <v>905</v>
      </c>
      <c r="K1446" s="22" t="s">
        <v>1148</v>
      </c>
      <c r="N1446" s="14"/>
    </row>
    <row r="1447" spans="1:14" s="13" customFormat="1" ht="300">
      <c r="A1447" s="29">
        <v>43232610</v>
      </c>
      <c r="B1447" s="18" t="s">
        <v>1180</v>
      </c>
      <c r="C1447" s="28">
        <v>42078</v>
      </c>
      <c r="D1447" s="26">
        <v>18</v>
      </c>
      <c r="E1447" s="9" t="s">
        <v>37</v>
      </c>
      <c r="F1447" s="20" t="s">
        <v>66</v>
      </c>
      <c r="G1447" s="75">
        <v>685000000</v>
      </c>
      <c r="H1447" s="84">
        <f t="shared" si="24"/>
        <v>685000000</v>
      </c>
      <c r="I1447" s="19" t="s">
        <v>905</v>
      </c>
      <c r="J1447" s="19" t="s">
        <v>905</v>
      </c>
      <c r="K1447" s="22" t="s">
        <v>1148</v>
      </c>
      <c r="N1447" s="14"/>
    </row>
    <row r="1448" spans="1:14" s="13" customFormat="1" ht="300">
      <c r="A1448" s="29">
        <v>43232610</v>
      </c>
      <c r="B1448" s="18" t="s">
        <v>1181</v>
      </c>
      <c r="C1448" s="28">
        <v>42078</v>
      </c>
      <c r="D1448" s="26">
        <v>18</v>
      </c>
      <c r="E1448" s="9" t="s">
        <v>37</v>
      </c>
      <c r="F1448" s="20" t="s">
        <v>66</v>
      </c>
      <c r="G1448" s="75">
        <v>970000000</v>
      </c>
      <c r="H1448" s="84">
        <f t="shared" si="24"/>
        <v>970000000</v>
      </c>
      <c r="I1448" s="19" t="s">
        <v>905</v>
      </c>
      <c r="J1448" s="19" t="s">
        <v>905</v>
      </c>
      <c r="K1448" s="22" t="s">
        <v>1148</v>
      </c>
      <c r="N1448" s="14"/>
    </row>
    <row r="1449" spans="1:14" s="13" customFormat="1" ht="281.25">
      <c r="A1449" s="29">
        <v>43232610</v>
      </c>
      <c r="B1449" s="18" t="s">
        <v>1182</v>
      </c>
      <c r="C1449" s="28">
        <v>42050</v>
      </c>
      <c r="D1449" s="26">
        <v>18</v>
      </c>
      <c r="E1449" s="9" t="s">
        <v>37</v>
      </c>
      <c r="F1449" s="20" t="s">
        <v>66</v>
      </c>
      <c r="G1449" s="75">
        <v>1030000000</v>
      </c>
      <c r="H1449" s="84">
        <f t="shared" si="24"/>
        <v>1030000000</v>
      </c>
      <c r="I1449" s="19" t="s">
        <v>905</v>
      </c>
      <c r="J1449" s="19" t="s">
        <v>905</v>
      </c>
      <c r="K1449" s="22" t="s">
        <v>1148</v>
      </c>
      <c r="N1449" s="14"/>
    </row>
    <row r="1450" spans="1:14" s="13" customFormat="1" ht="300">
      <c r="A1450" s="29">
        <v>43232610</v>
      </c>
      <c r="B1450" s="18" t="s">
        <v>1183</v>
      </c>
      <c r="C1450" s="28">
        <v>42109</v>
      </c>
      <c r="D1450" s="26">
        <v>18</v>
      </c>
      <c r="E1450" s="9" t="s">
        <v>37</v>
      </c>
      <c r="F1450" s="20" t="s">
        <v>66</v>
      </c>
      <c r="G1450" s="75">
        <v>730000000</v>
      </c>
      <c r="H1450" s="84">
        <f t="shared" si="24"/>
        <v>730000000</v>
      </c>
      <c r="I1450" s="19" t="s">
        <v>905</v>
      </c>
      <c r="J1450" s="19" t="s">
        <v>905</v>
      </c>
      <c r="K1450" s="22" t="s">
        <v>1148</v>
      </c>
      <c r="N1450" s="14"/>
    </row>
    <row r="1451" spans="1:14" s="13" customFormat="1" ht="337.5">
      <c r="A1451" s="29">
        <v>43232610</v>
      </c>
      <c r="B1451" s="18" t="s">
        <v>1184</v>
      </c>
      <c r="C1451" s="28">
        <v>42050</v>
      </c>
      <c r="D1451" s="26">
        <v>18</v>
      </c>
      <c r="E1451" s="9" t="s">
        <v>37</v>
      </c>
      <c r="F1451" s="20" t="s">
        <v>66</v>
      </c>
      <c r="G1451" s="75">
        <v>200000000</v>
      </c>
      <c r="H1451" s="84">
        <f t="shared" si="24"/>
        <v>200000000</v>
      </c>
      <c r="I1451" s="19" t="s">
        <v>905</v>
      </c>
      <c r="J1451" s="19" t="s">
        <v>905</v>
      </c>
      <c r="K1451" s="22" t="s">
        <v>1148</v>
      </c>
      <c r="N1451" s="14"/>
    </row>
    <row r="1452" spans="1:14" s="13" customFormat="1" ht="337.5">
      <c r="A1452" s="29">
        <v>43232610</v>
      </c>
      <c r="B1452" s="18" t="s">
        <v>1185</v>
      </c>
      <c r="C1452" s="28">
        <v>42050</v>
      </c>
      <c r="D1452" s="26">
        <v>18</v>
      </c>
      <c r="E1452" s="9" t="s">
        <v>37</v>
      </c>
      <c r="F1452" s="20" t="s">
        <v>66</v>
      </c>
      <c r="G1452" s="75">
        <v>200000000</v>
      </c>
      <c r="H1452" s="84">
        <f t="shared" si="24"/>
        <v>200000000</v>
      </c>
      <c r="I1452" s="19" t="s">
        <v>905</v>
      </c>
      <c r="J1452" s="19" t="s">
        <v>905</v>
      </c>
      <c r="K1452" s="22" t="s">
        <v>1148</v>
      </c>
      <c r="N1452" s="14"/>
    </row>
    <row r="1453" spans="1:14" s="13" customFormat="1" ht="337.5">
      <c r="A1453" s="29">
        <v>43232610</v>
      </c>
      <c r="B1453" s="18" t="s">
        <v>1186</v>
      </c>
      <c r="C1453" s="28">
        <v>42050</v>
      </c>
      <c r="D1453" s="26">
        <v>18</v>
      </c>
      <c r="E1453" s="9" t="s">
        <v>37</v>
      </c>
      <c r="F1453" s="20" t="s">
        <v>66</v>
      </c>
      <c r="G1453" s="75">
        <v>200000000</v>
      </c>
      <c r="H1453" s="84">
        <f t="shared" si="24"/>
        <v>200000000</v>
      </c>
      <c r="I1453" s="19" t="s">
        <v>905</v>
      </c>
      <c r="J1453" s="19" t="s">
        <v>905</v>
      </c>
      <c r="K1453" s="22" t="s">
        <v>1148</v>
      </c>
      <c r="N1453" s="14"/>
    </row>
    <row r="1454" spans="1:14" s="13" customFormat="1" ht="337.5">
      <c r="A1454" s="29">
        <v>43232610</v>
      </c>
      <c r="B1454" s="18" t="s">
        <v>1187</v>
      </c>
      <c r="C1454" s="28">
        <v>42050</v>
      </c>
      <c r="D1454" s="26">
        <v>18</v>
      </c>
      <c r="E1454" s="9" t="s">
        <v>37</v>
      </c>
      <c r="F1454" s="20" t="s">
        <v>66</v>
      </c>
      <c r="G1454" s="75">
        <v>400000000</v>
      </c>
      <c r="H1454" s="84">
        <f t="shared" si="24"/>
        <v>400000000</v>
      </c>
      <c r="I1454" s="19" t="s">
        <v>905</v>
      </c>
      <c r="J1454" s="19" t="s">
        <v>905</v>
      </c>
      <c r="K1454" s="22" t="s">
        <v>1148</v>
      </c>
      <c r="N1454" s="14"/>
    </row>
    <row r="1455" spans="1:14" s="13" customFormat="1" ht="300">
      <c r="A1455" s="29">
        <v>43232610</v>
      </c>
      <c r="B1455" s="18" t="s">
        <v>1188</v>
      </c>
      <c r="C1455" s="28">
        <v>42109</v>
      </c>
      <c r="D1455" s="26">
        <v>18</v>
      </c>
      <c r="E1455" s="9" t="s">
        <v>37</v>
      </c>
      <c r="F1455" s="20" t="s">
        <v>66</v>
      </c>
      <c r="G1455" s="75">
        <v>920000000</v>
      </c>
      <c r="H1455" s="84">
        <f t="shared" si="24"/>
        <v>920000000</v>
      </c>
      <c r="I1455" s="19" t="s">
        <v>905</v>
      </c>
      <c r="J1455" s="19" t="s">
        <v>905</v>
      </c>
      <c r="K1455" s="22" t="s">
        <v>1148</v>
      </c>
      <c r="N1455" s="14"/>
    </row>
    <row r="1456" spans="1:14" s="13" customFormat="1" ht="131.25">
      <c r="A1456" s="29" t="s">
        <v>1189</v>
      </c>
      <c r="B1456" s="18" t="s">
        <v>1190</v>
      </c>
      <c r="C1456" s="28">
        <v>42109</v>
      </c>
      <c r="D1456" s="26">
        <v>18</v>
      </c>
      <c r="E1456" s="9" t="s">
        <v>71</v>
      </c>
      <c r="F1456" s="20" t="s">
        <v>66</v>
      </c>
      <c r="G1456" s="75">
        <v>400000000</v>
      </c>
      <c r="H1456" s="84">
        <f t="shared" si="24"/>
        <v>400000000</v>
      </c>
      <c r="I1456" s="19" t="s">
        <v>905</v>
      </c>
      <c r="J1456" s="19" t="s">
        <v>905</v>
      </c>
      <c r="K1456" s="22" t="s">
        <v>1148</v>
      </c>
      <c r="N1456" s="14"/>
    </row>
    <row r="1457" spans="1:14" s="13" customFormat="1" ht="131.25">
      <c r="A1457" s="29">
        <v>81111508</v>
      </c>
      <c r="B1457" s="18" t="s">
        <v>1191</v>
      </c>
      <c r="C1457" s="28">
        <v>42024</v>
      </c>
      <c r="D1457" s="64">
        <v>3</v>
      </c>
      <c r="E1457" s="9" t="s">
        <v>37</v>
      </c>
      <c r="F1457" s="20" t="s">
        <v>66</v>
      </c>
      <c r="G1457" s="85">
        <v>6666000</v>
      </c>
      <c r="H1457" s="84">
        <f t="shared" si="24"/>
        <v>6666000</v>
      </c>
      <c r="I1457" s="19" t="s">
        <v>905</v>
      </c>
      <c r="J1457" s="19" t="s">
        <v>905</v>
      </c>
      <c r="K1457" s="22" t="s">
        <v>1148</v>
      </c>
      <c r="N1457" s="14"/>
    </row>
    <row r="1458" spans="1:14" s="13" customFormat="1" ht="131.25">
      <c r="A1458" s="29">
        <v>81111508</v>
      </c>
      <c r="B1458" s="18" t="s">
        <v>1192</v>
      </c>
      <c r="C1458" s="28">
        <v>42024</v>
      </c>
      <c r="D1458" s="64">
        <v>3</v>
      </c>
      <c r="E1458" s="9" t="s">
        <v>37</v>
      </c>
      <c r="F1458" s="20" t="s">
        <v>66</v>
      </c>
      <c r="G1458" s="85">
        <v>6666000</v>
      </c>
      <c r="H1458" s="84">
        <f t="shared" si="24"/>
        <v>6666000</v>
      </c>
      <c r="I1458" s="19" t="s">
        <v>905</v>
      </c>
      <c r="J1458" s="19" t="s">
        <v>905</v>
      </c>
      <c r="K1458" s="22" t="s">
        <v>1148</v>
      </c>
      <c r="N1458" s="14"/>
    </row>
    <row r="1459" spans="1:14" s="13" customFormat="1" ht="131.25">
      <c r="A1459" s="29">
        <v>81111508</v>
      </c>
      <c r="B1459" s="18" t="s">
        <v>1193</v>
      </c>
      <c r="C1459" s="28">
        <v>42031</v>
      </c>
      <c r="D1459" s="64">
        <v>3</v>
      </c>
      <c r="E1459" s="9" t="s">
        <v>37</v>
      </c>
      <c r="F1459" s="20" t="s">
        <v>66</v>
      </c>
      <c r="G1459" s="85">
        <v>5481000</v>
      </c>
      <c r="H1459" s="84">
        <f t="shared" si="24"/>
        <v>5481000</v>
      </c>
      <c r="I1459" s="19" t="s">
        <v>905</v>
      </c>
      <c r="J1459" s="19" t="s">
        <v>905</v>
      </c>
      <c r="K1459" s="22" t="s">
        <v>1148</v>
      </c>
      <c r="N1459" s="14"/>
    </row>
    <row r="1460" spans="1:14" s="13" customFormat="1" ht="131.25">
      <c r="A1460" s="29">
        <v>81111508</v>
      </c>
      <c r="B1460" s="18" t="s">
        <v>1194</v>
      </c>
      <c r="C1460" s="28">
        <v>42090</v>
      </c>
      <c r="D1460" s="64">
        <v>10.5</v>
      </c>
      <c r="E1460" s="9" t="s">
        <v>37</v>
      </c>
      <c r="F1460" s="20" t="s">
        <v>66</v>
      </c>
      <c r="G1460" s="86">
        <f>4654000*10.5</f>
        <v>48867000</v>
      </c>
      <c r="H1460" s="84">
        <f t="shared" si="24"/>
        <v>48867000</v>
      </c>
      <c r="I1460" s="19" t="s">
        <v>905</v>
      </c>
      <c r="J1460" s="19" t="s">
        <v>905</v>
      </c>
      <c r="K1460" s="22" t="s">
        <v>1148</v>
      </c>
      <c r="N1460" s="14"/>
    </row>
    <row r="1461" spans="1:14" s="13" customFormat="1" ht="131.25">
      <c r="A1461" s="29">
        <v>81111508</v>
      </c>
      <c r="B1461" s="18" t="s">
        <v>1195</v>
      </c>
      <c r="C1461" s="28">
        <v>42090</v>
      </c>
      <c r="D1461" s="64">
        <v>10.5</v>
      </c>
      <c r="E1461" s="9" t="s">
        <v>37</v>
      </c>
      <c r="F1461" s="20" t="s">
        <v>66</v>
      </c>
      <c r="G1461" s="86">
        <f>4119000*10.5</f>
        <v>43249500</v>
      </c>
      <c r="H1461" s="84">
        <f t="shared" si="24"/>
        <v>43249500</v>
      </c>
      <c r="I1461" s="19" t="s">
        <v>905</v>
      </c>
      <c r="J1461" s="19" t="s">
        <v>905</v>
      </c>
      <c r="K1461" s="22" t="s">
        <v>1148</v>
      </c>
      <c r="N1461" s="14"/>
    </row>
    <row r="1462" spans="1:14" s="13" customFormat="1" ht="131.25">
      <c r="A1462" s="29">
        <v>81111508</v>
      </c>
      <c r="B1462" s="18" t="s">
        <v>1196</v>
      </c>
      <c r="C1462" s="28">
        <v>42090</v>
      </c>
      <c r="D1462" s="64">
        <v>10.5</v>
      </c>
      <c r="E1462" s="9" t="s">
        <v>37</v>
      </c>
      <c r="F1462" s="20" t="s">
        <v>66</v>
      </c>
      <c r="G1462" s="86">
        <f>3597000*10.5</f>
        <v>37768500</v>
      </c>
      <c r="H1462" s="84">
        <f t="shared" si="24"/>
        <v>37768500</v>
      </c>
      <c r="I1462" s="19" t="s">
        <v>905</v>
      </c>
      <c r="J1462" s="19" t="s">
        <v>905</v>
      </c>
      <c r="K1462" s="22" t="s">
        <v>1148</v>
      </c>
      <c r="N1462" s="14"/>
    </row>
    <row r="1463" spans="1:14" s="13" customFormat="1" ht="131.25">
      <c r="A1463" s="29">
        <v>81111508</v>
      </c>
      <c r="B1463" s="18" t="s">
        <v>1197</v>
      </c>
      <c r="C1463" s="28">
        <v>42024</v>
      </c>
      <c r="D1463" s="64">
        <v>12.5</v>
      </c>
      <c r="E1463" s="9" t="s">
        <v>37</v>
      </c>
      <c r="F1463" s="20" t="s">
        <v>66</v>
      </c>
      <c r="G1463" s="86">
        <f>2613000*12.5</f>
        <v>32662500</v>
      </c>
      <c r="H1463" s="84">
        <f t="shared" si="24"/>
        <v>32662500</v>
      </c>
      <c r="I1463" s="19" t="s">
        <v>905</v>
      </c>
      <c r="J1463" s="19" t="s">
        <v>905</v>
      </c>
      <c r="K1463" s="22" t="s">
        <v>1148</v>
      </c>
      <c r="N1463" s="14"/>
    </row>
    <row r="1464" spans="1:14" s="13" customFormat="1" ht="206.25">
      <c r="A1464" s="29">
        <v>81111508</v>
      </c>
      <c r="B1464" s="18" t="s">
        <v>1198</v>
      </c>
      <c r="C1464" s="28">
        <v>42024</v>
      </c>
      <c r="D1464" s="64">
        <v>12.5</v>
      </c>
      <c r="E1464" s="9" t="s">
        <v>37</v>
      </c>
      <c r="F1464" s="20" t="s">
        <v>66</v>
      </c>
      <c r="G1464" s="86">
        <f>2322000*12.5</f>
        <v>29025000</v>
      </c>
      <c r="H1464" s="84">
        <f t="shared" si="24"/>
        <v>29025000</v>
      </c>
      <c r="I1464" s="19" t="s">
        <v>905</v>
      </c>
      <c r="J1464" s="19" t="s">
        <v>905</v>
      </c>
      <c r="K1464" s="22" t="s">
        <v>1148</v>
      </c>
      <c r="N1464" s="14"/>
    </row>
    <row r="1465" spans="1:14" s="13" customFormat="1" ht="131.25">
      <c r="A1465" s="29">
        <v>81111508</v>
      </c>
      <c r="B1465" s="18" t="s">
        <v>1199</v>
      </c>
      <c r="C1465" s="28">
        <v>41659</v>
      </c>
      <c r="D1465" s="64">
        <v>12.5</v>
      </c>
      <c r="E1465" s="9" t="s">
        <v>37</v>
      </c>
      <c r="F1465" s="20" t="s">
        <v>66</v>
      </c>
      <c r="G1465" s="86">
        <f>2404000*12.5</f>
        <v>30050000</v>
      </c>
      <c r="H1465" s="84">
        <f t="shared" si="24"/>
        <v>30050000</v>
      </c>
      <c r="I1465" s="19" t="s">
        <v>905</v>
      </c>
      <c r="J1465" s="19" t="s">
        <v>905</v>
      </c>
      <c r="K1465" s="22" t="s">
        <v>1148</v>
      </c>
      <c r="N1465" s="14"/>
    </row>
    <row r="1466" spans="1:14" s="13" customFormat="1" ht="131.25">
      <c r="A1466" s="29">
        <v>81111508</v>
      </c>
      <c r="B1466" s="18" t="s">
        <v>1200</v>
      </c>
      <c r="C1466" s="28">
        <v>42104</v>
      </c>
      <c r="D1466" s="64">
        <v>9.5</v>
      </c>
      <c r="E1466" s="9" t="s">
        <v>37</v>
      </c>
      <c r="F1466" s="20" t="s">
        <v>66</v>
      </c>
      <c r="G1466" s="86">
        <f>3183000*9.5</f>
        <v>30238500</v>
      </c>
      <c r="H1466" s="84">
        <f t="shared" si="24"/>
        <v>30238500</v>
      </c>
      <c r="I1466" s="19" t="s">
        <v>905</v>
      </c>
      <c r="J1466" s="19" t="s">
        <v>905</v>
      </c>
      <c r="K1466" s="22" t="s">
        <v>1148</v>
      </c>
      <c r="N1466" s="14"/>
    </row>
    <row r="1467" spans="1:14" s="13" customFormat="1" ht="300">
      <c r="A1467" s="29">
        <v>81111508</v>
      </c>
      <c r="B1467" s="18" t="s">
        <v>1201</v>
      </c>
      <c r="C1467" s="28">
        <v>42024</v>
      </c>
      <c r="D1467" s="64">
        <v>12.5</v>
      </c>
      <c r="E1467" s="9" t="s">
        <v>37</v>
      </c>
      <c r="F1467" s="20" t="s">
        <v>66</v>
      </c>
      <c r="G1467" s="86">
        <f>1909000*12.5</f>
        <v>23862500</v>
      </c>
      <c r="H1467" s="84">
        <f t="shared" si="24"/>
        <v>23862500</v>
      </c>
      <c r="I1467" s="19" t="s">
        <v>905</v>
      </c>
      <c r="J1467" s="19" t="s">
        <v>905</v>
      </c>
      <c r="K1467" s="22" t="s">
        <v>1148</v>
      </c>
      <c r="N1467" s="14"/>
    </row>
    <row r="1468" spans="1:14" s="13" customFormat="1" ht="131.25">
      <c r="A1468" s="29">
        <v>81111508</v>
      </c>
      <c r="B1468" s="18" t="s">
        <v>1202</v>
      </c>
      <c r="C1468" s="28">
        <v>42024</v>
      </c>
      <c r="D1468" s="64">
        <v>12.5</v>
      </c>
      <c r="E1468" s="9" t="s">
        <v>37</v>
      </c>
      <c r="F1468" s="20" t="s">
        <v>66</v>
      </c>
      <c r="G1468" s="86">
        <f>2322000*12.5</f>
        <v>29025000</v>
      </c>
      <c r="H1468" s="84">
        <f t="shared" si="24"/>
        <v>29025000</v>
      </c>
      <c r="I1468" s="19" t="s">
        <v>905</v>
      </c>
      <c r="J1468" s="19" t="s">
        <v>905</v>
      </c>
      <c r="K1468" s="22" t="s">
        <v>1148</v>
      </c>
      <c r="N1468" s="14"/>
    </row>
    <row r="1469" spans="1:14" s="13" customFormat="1" ht="131.25">
      <c r="A1469" s="29">
        <v>81111508</v>
      </c>
      <c r="B1469" s="18" t="s">
        <v>1202</v>
      </c>
      <c r="C1469" s="28">
        <v>42024</v>
      </c>
      <c r="D1469" s="64">
        <v>12.5</v>
      </c>
      <c r="E1469" s="9" t="s">
        <v>37</v>
      </c>
      <c r="F1469" s="20" t="s">
        <v>66</v>
      </c>
      <c r="G1469" s="86">
        <f>2322000*12.5</f>
        <v>29025000</v>
      </c>
      <c r="H1469" s="84">
        <f t="shared" si="24"/>
        <v>29025000</v>
      </c>
      <c r="I1469" s="19" t="s">
        <v>905</v>
      </c>
      <c r="J1469" s="19" t="s">
        <v>905</v>
      </c>
      <c r="K1469" s="22" t="s">
        <v>1148</v>
      </c>
      <c r="N1469" s="14"/>
    </row>
    <row r="1470" spans="1:14" s="13" customFormat="1" ht="131.25">
      <c r="A1470" s="29">
        <v>81111508</v>
      </c>
      <c r="B1470" s="18" t="s">
        <v>1203</v>
      </c>
      <c r="C1470" s="28">
        <v>42024</v>
      </c>
      <c r="D1470" s="64">
        <v>12</v>
      </c>
      <c r="E1470" s="9" t="s">
        <v>37</v>
      </c>
      <c r="F1470" s="20" t="s">
        <v>66</v>
      </c>
      <c r="G1470" s="85">
        <f>5540000*12</f>
        <v>66480000</v>
      </c>
      <c r="H1470" s="84">
        <f t="shared" si="24"/>
        <v>66480000</v>
      </c>
      <c r="I1470" s="19" t="s">
        <v>905</v>
      </c>
      <c r="J1470" s="19" t="s">
        <v>905</v>
      </c>
      <c r="K1470" s="22" t="s">
        <v>1148</v>
      </c>
      <c r="N1470" s="14"/>
    </row>
    <row r="1471" spans="1:14" s="13" customFormat="1" ht="131.25">
      <c r="A1471" s="29">
        <v>81111508</v>
      </c>
      <c r="B1471" s="18" t="s">
        <v>1204</v>
      </c>
      <c r="C1471" s="28">
        <v>42073</v>
      </c>
      <c r="D1471" s="64">
        <v>10.5</v>
      </c>
      <c r="E1471" s="9" t="s">
        <v>37</v>
      </c>
      <c r="F1471" s="20" t="s">
        <v>66</v>
      </c>
      <c r="G1471" s="85">
        <f>7651360*10.5</f>
        <v>80339280</v>
      </c>
      <c r="H1471" s="84">
        <f t="shared" si="24"/>
        <v>80339280</v>
      </c>
      <c r="I1471" s="19" t="s">
        <v>905</v>
      </c>
      <c r="J1471" s="19" t="s">
        <v>905</v>
      </c>
      <c r="K1471" s="22" t="s">
        <v>1148</v>
      </c>
      <c r="N1471" s="14"/>
    </row>
    <row r="1472" spans="1:14" s="13" customFormat="1" ht="131.25">
      <c r="A1472" s="29">
        <v>81111508</v>
      </c>
      <c r="B1472" s="18" t="s">
        <v>1205</v>
      </c>
      <c r="C1472" s="28">
        <v>42024</v>
      </c>
      <c r="D1472" s="64">
        <v>12.5</v>
      </c>
      <c r="E1472" s="9" t="s">
        <v>37</v>
      </c>
      <c r="F1472" s="20" t="s">
        <v>66</v>
      </c>
      <c r="G1472" s="86">
        <f>6596000*12.5</f>
        <v>82450000</v>
      </c>
      <c r="H1472" s="84">
        <f t="shared" si="24"/>
        <v>82450000</v>
      </c>
      <c r="I1472" s="19" t="s">
        <v>905</v>
      </c>
      <c r="J1472" s="19" t="s">
        <v>905</v>
      </c>
      <c r="K1472" s="22" t="s">
        <v>1148</v>
      </c>
      <c r="N1472" s="14"/>
    </row>
    <row r="1473" spans="1:14" s="13" customFormat="1" ht="300">
      <c r="A1473" s="29">
        <v>81111508</v>
      </c>
      <c r="B1473" s="18" t="s">
        <v>1201</v>
      </c>
      <c r="C1473" s="28">
        <v>42024</v>
      </c>
      <c r="D1473" s="64">
        <v>6</v>
      </c>
      <c r="E1473" s="9" t="s">
        <v>37</v>
      </c>
      <c r="F1473" s="20" t="s">
        <v>66</v>
      </c>
      <c r="G1473" s="86">
        <f>1909000*6</f>
        <v>11454000</v>
      </c>
      <c r="H1473" s="84">
        <f t="shared" si="24"/>
        <v>11454000</v>
      </c>
      <c r="I1473" s="19" t="s">
        <v>905</v>
      </c>
      <c r="J1473" s="19" t="s">
        <v>905</v>
      </c>
      <c r="K1473" s="22" t="s">
        <v>1148</v>
      </c>
      <c r="N1473" s="14"/>
    </row>
    <row r="1474" spans="1:14" s="13" customFormat="1" ht="131.25">
      <c r="A1474" s="29">
        <v>81111508</v>
      </c>
      <c r="B1474" s="18" t="s">
        <v>1206</v>
      </c>
      <c r="C1474" s="28">
        <v>42024</v>
      </c>
      <c r="D1474" s="64">
        <v>12.5</v>
      </c>
      <c r="E1474" s="9" t="s">
        <v>37</v>
      </c>
      <c r="F1474" s="20" t="s">
        <v>66</v>
      </c>
      <c r="G1474" s="86">
        <f>3183000*12.5</f>
        <v>39787500</v>
      </c>
      <c r="H1474" s="84">
        <f t="shared" si="24"/>
        <v>39787500</v>
      </c>
      <c r="I1474" s="19" t="s">
        <v>905</v>
      </c>
      <c r="J1474" s="19" t="s">
        <v>905</v>
      </c>
      <c r="K1474" s="22" t="s">
        <v>1148</v>
      </c>
      <c r="N1474" s="14"/>
    </row>
    <row r="1475" spans="1:14" s="13" customFormat="1" ht="131.25">
      <c r="A1475" s="29">
        <v>81111508</v>
      </c>
      <c r="B1475" s="18" t="s">
        <v>1207</v>
      </c>
      <c r="C1475" s="28">
        <v>42024</v>
      </c>
      <c r="D1475" s="64">
        <v>12.5</v>
      </c>
      <c r="E1475" s="9" t="s">
        <v>37</v>
      </c>
      <c r="F1475" s="20" t="s">
        <v>66</v>
      </c>
      <c r="G1475" s="86">
        <f>5540000*12.5</f>
        <v>69250000</v>
      </c>
      <c r="H1475" s="84">
        <f t="shared" si="24"/>
        <v>69250000</v>
      </c>
      <c r="I1475" s="19" t="s">
        <v>905</v>
      </c>
      <c r="J1475" s="19" t="s">
        <v>905</v>
      </c>
      <c r="K1475" s="22" t="s">
        <v>1148</v>
      </c>
      <c r="N1475" s="14"/>
    </row>
    <row r="1476" spans="1:14" s="13" customFormat="1" ht="131.25">
      <c r="A1476" s="29">
        <v>80161500</v>
      </c>
      <c r="B1476" s="18" t="s">
        <v>1208</v>
      </c>
      <c r="C1476" s="28">
        <v>42024</v>
      </c>
      <c r="D1476" s="64">
        <v>12.5</v>
      </c>
      <c r="E1476" s="9" t="s">
        <v>37</v>
      </c>
      <c r="F1476" s="20" t="s">
        <v>66</v>
      </c>
      <c r="G1476" s="85">
        <f>1411000*12.5</f>
        <v>17637500</v>
      </c>
      <c r="H1476" s="84">
        <f t="shared" si="24"/>
        <v>17637500</v>
      </c>
      <c r="I1476" s="19" t="s">
        <v>905</v>
      </c>
      <c r="J1476" s="19" t="s">
        <v>905</v>
      </c>
      <c r="K1476" s="22" t="s">
        <v>1148</v>
      </c>
      <c r="N1476" s="14"/>
    </row>
    <row r="1477" spans="1:14" s="13" customFormat="1" ht="131.25">
      <c r="A1477" s="29">
        <v>81111508</v>
      </c>
      <c r="B1477" s="18" t="s">
        <v>1209</v>
      </c>
      <c r="C1477" s="28">
        <v>42024</v>
      </c>
      <c r="D1477" s="64">
        <v>12.5</v>
      </c>
      <c r="E1477" s="9" t="s">
        <v>37</v>
      </c>
      <c r="F1477" s="20" t="s">
        <v>66</v>
      </c>
      <c r="G1477" s="86">
        <f>3183000*12.5</f>
        <v>39787500</v>
      </c>
      <c r="H1477" s="84">
        <f t="shared" si="24"/>
        <v>39787500</v>
      </c>
      <c r="I1477" s="19" t="s">
        <v>905</v>
      </c>
      <c r="J1477" s="19" t="s">
        <v>905</v>
      </c>
      <c r="K1477" s="22" t="s">
        <v>1148</v>
      </c>
      <c r="N1477" s="14"/>
    </row>
    <row r="1478" spans="1:14" s="13" customFormat="1" ht="131.25">
      <c r="A1478" s="29">
        <v>81111508</v>
      </c>
      <c r="B1478" s="18" t="s">
        <v>1210</v>
      </c>
      <c r="C1478" s="28">
        <v>42104</v>
      </c>
      <c r="D1478" s="64">
        <v>9.5</v>
      </c>
      <c r="E1478" s="9" t="s">
        <v>37</v>
      </c>
      <c r="F1478" s="20" t="s">
        <v>66</v>
      </c>
      <c r="G1478" s="86">
        <f>7529000*9.5</f>
        <v>71525500</v>
      </c>
      <c r="H1478" s="84">
        <f t="shared" si="24"/>
        <v>71525500</v>
      </c>
      <c r="I1478" s="19" t="s">
        <v>905</v>
      </c>
      <c r="J1478" s="19" t="s">
        <v>905</v>
      </c>
      <c r="K1478" s="22" t="s">
        <v>1148</v>
      </c>
      <c r="N1478" s="14"/>
    </row>
    <row r="1479" spans="1:14" s="13" customFormat="1" ht="131.25">
      <c r="A1479" s="29">
        <v>81111508</v>
      </c>
      <c r="B1479" s="18" t="s">
        <v>1211</v>
      </c>
      <c r="C1479" s="28">
        <v>42104</v>
      </c>
      <c r="D1479" s="64">
        <v>9.5</v>
      </c>
      <c r="E1479" s="9" t="s">
        <v>37</v>
      </c>
      <c r="F1479" s="20" t="s">
        <v>66</v>
      </c>
      <c r="G1479" s="86">
        <f>5540000*9.5</f>
        <v>52630000</v>
      </c>
      <c r="H1479" s="84">
        <f t="shared" si="24"/>
        <v>52630000</v>
      </c>
      <c r="I1479" s="19" t="s">
        <v>905</v>
      </c>
      <c r="J1479" s="19" t="s">
        <v>905</v>
      </c>
      <c r="K1479" s="22" t="s">
        <v>1148</v>
      </c>
      <c r="N1479" s="14"/>
    </row>
    <row r="1480" spans="1:14" s="13" customFormat="1" ht="131.25">
      <c r="A1480" s="29">
        <v>81111508</v>
      </c>
      <c r="B1480" s="18" t="s">
        <v>1212</v>
      </c>
      <c r="C1480" s="28">
        <v>42024</v>
      </c>
      <c r="D1480" s="64">
        <v>12.5</v>
      </c>
      <c r="E1480" s="9" t="s">
        <v>37</v>
      </c>
      <c r="F1480" s="20" t="s">
        <v>66</v>
      </c>
      <c r="G1480" s="86">
        <f>4654000*12.5</f>
        <v>58175000</v>
      </c>
      <c r="H1480" s="84">
        <f t="shared" si="24"/>
        <v>58175000</v>
      </c>
      <c r="I1480" s="19" t="s">
        <v>905</v>
      </c>
      <c r="J1480" s="19" t="s">
        <v>905</v>
      </c>
      <c r="K1480" s="22" t="s">
        <v>1148</v>
      </c>
      <c r="N1480" s="14"/>
    </row>
    <row r="1481" spans="1:14" s="13" customFormat="1" ht="131.25">
      <c r="A1481" s="29">
        <v>81111508</v>
      </c>
      <c r="B1481" s="18" t="s">
        <v>1213</v>
      </c>
      <c r="C1481" s="28">
        <v>42024</v>
      </c>
      <c r="D1481" s="64">
        <v>12.5</v>
      </c>
      <c r="E1481" s="9" t="s">
        <v>37</v>
      </c>
      <c r="F1481" s="20" t="s">
        <v>66</v>
      </c>
      <c r="G1481" s="86">
        <f>4654000*12.5</f>
        <v>58175000</v>
      </c>
      <c r="H1481" s="84">
        <f t="shared" si="24"/>
        <v>58175000</v>
      </c>
      <c r="I1481" s="19" t="s">
        <v>905</v>
      </c>
      <c r="J1481" s="19" t="s">
        <v>905</v>
      </c>
      <c r="K1481" s="22" t="s">
        <v>1148</v>
      </c>
      <c r="N1481" s="14"/>
    </row>
    <row r="1482" spans="1:14" s="13" customFormat="1" ht="262.5">
      <c r="A1482" s="29">
        <v>81111508</v>
      </c>
      <c r="B1482" s="18" t="s">
        <v>1214</v>
      </c>
      <c r="C1482" s="28">
        <v>42024</v>
      </c>
      <c r="D1482" s="64">
        <v>12</v>
      </c>
      <c r="E1482" s="9" t="s">
        <v>37</v>
      </c>
      <c r="F1482" s="20" t="s">
        <v>66</v>
      </c>
      <c r="G1482" s="86">
        <f>3183000*12</f>
        <v>38196000</v>
      </c>
      <c r="H1482" s="84">
        <f t="shared" si="24"/>
        <v>38196000</v>
      </c>
      <c r="I1482" s="19" t="s">
        <v>905</v>
      </c>
      <c r="J1482" s="19" t="s">
        <v>905</v>
      </c>
      <c r="K1482" s="22" t="s">
        <v>1148</v>
      </c>
      <c r="N1482" s="14"/>
    </row>
    <row r="1483" spans="1:14" s="13" customFormat="1" ht="131.25">
      <c r="A1483" s="29">
        <v>81111508</v>
      </c>
      <c r="B1483" s="18" t="s">
        <v>1215</v>
      </c>
      <c r="C1483" s="28">
        <v>42039</v>
      </c>
      <c r="D1483" s="64">
        <v>12</v>
      </c>
      <c r="E1483" s="9" t="s">
        <v>37</v>
      </c>
      <c r="F1483" s="20" t="s">
        <v>66</v>
      </c>
      <c r="G1483" s="86">
        <f>2613000*12</f>
        <v>31356000</v>
      </c>
      <c r="H1483" s="84">
        <f t="shared" si="24"/>
        <v>31356000</v>
      </c>
      <c r="I1483" s="19" t="s">
        <v>905</v>
      </c>
      <c r="J1483" s="19" t="s">
        <v>905</v>
      </c>
      <c r="K1483" s="22" t="s">
        <v>1148</v>
      </c>
      <c r="N1483" s="14"/>
    </row>
    <row r="1484" spans="1:14" s="13" customFormat="1" ht="131.25">
      <c r="A1484" s="29">
        <v>81111508</v>
      </c>
      <c r="B1484" s="18" t="s">
        <v>1216</v>
      </c>
      <c r="C1484" s="28">
        <v>42045</v>
      </c>
      <c r="D1484" s="64">
        <v>12</v>
      </c>
      <c r="E1484" s="9" t="s">
        <v>37</v>
      </c>
      <c r="F1484" s="20" t="s">
        <v>66</v>
      </c>
      <c r="G1484" s="86">
        <f>2613000*12</f>
        <v>31356000</v>
      </c>
      <c r="H1484" s="84">
        <f t="shared" si="24"/>
        <v>31356000</v>
      </c>
      <c r="I1484" s="19" t="s">
        <v>905</v>
      </c>
      <c r="J1484" s="19" t="s">
        <v>905</v>
      </c>
      <c r="K1484" s="22" t="s">
        <v>1148</v>
      </c>
      <c r="N1484" s="14"/>
    </row>
    <row r="1485" spans="1:14" s="13" customFormat="1" ht="131.25">
      <c r="A1485" s="29">
        <v>81111508</v>
      </c>
      <c r="B1485" s="18" t="s">
        <v>1217</v>
      </c>
      <c r="C1485" s="28">
        <v>42045</v>
      </c>
      <c r="D1485" s="64">
        <v>12</v>
      </c>
      <c r="E1485" s="9" t="s">
        <v>37</v>
      </c>
      <c r="F1485" s="20" t="s">
        <v>66</v>
      </c>
      <c r="G1485" s="85">
        <f>4654000*12</f>
        <v>55848000</v>
      </c>
      <c r="H1485" s="84">
        <f t="shared" si="24"/>
        <v>55848000</v>
      </c>
      <c r="I1485" s="19" t="s">
        <v>905</v>
      </c>
      <c r="J1485" s="19" t="s">
        <v>905</v>
      </c>
      <c r="K1485" s="22" t="s">
        <v>1148</v>
      </c>
      <c r="N1485" s="14"/>
    </row>
    <row r="1486" spans="1:14" s="13" customFormat="1" ht="131.25">
      <c r="A1486" s="29">
        <v>81111508</v>
      </c>
      <c r="B1486" s="18" t="s">
        <v>1218</v>
      </c>
      <c r="C1486" s="28">
        <v>42045</v>
      </c>
      <c r="D1486" s="64">
        <v>12</v>
      </c>
      <c r="E1486" s="9" t="s">
        <v>37</v>
      </c>
      <c r="F1486" s="20" t="s">
        <v>66</v>
      </c>
      <c r="G1486" s="86">
        <f>3183000*12</f>
        <v>38196000</v>
      </c>
      <c r="H1486" s="84">
        <f t="shared" si="24"/>
        <v>38196000</v>
      </c>
      <c r="I1486" s="19" t="s">
        <v>905</v>
      </c>
      <c r="J1486" s="19" t="s">
        <v>905</v>
      </c>
      <c r="K1486" s="22" t="s">
        <v>1148</v>
      </c>
      <c r="N1486" s="14"/>
    </row>
    <row r="1487" spans="1:14" s="13" customFormat="1" ht="131.25">
      <c r="A1487" s="29">
        <v>81111508</v>
      </c>
      <c r="B1487" s="18" t="s">
        <v>1219</v>
      </c>
      <c r="C1487" s="28">
        <v>42073</v>
      </c>
      <c r="D1487" s="64">
        <v>11</v>
      </c>
      <c r="E1487" s="9" t="s">
        <v>37</v>
      </c>
      <c r="F1487" s="20" t="s">
        <v>66</v>
      </c>
      <c r="G1487" s="85">
        <f>7651360*11</f>
        <v>84164960</v>
      </c>
      <c r="H1487" s="84">
        <f t="shared" si="24"/>
        <v>84164960</v>
      </c>
      <c r="I1487" s="19" t="s">
        <v>905</v>
      </c>
      <c r="J1487" s="19" t="s">
        <v>905</v>
      </c>
      <c r="K1487" s="22" t="s">
        <v>1148</v>
      </c>
      <c r="N1487" s="14"/>
    </row>
    <row r="1488" spans="1:14" s="13" customFormat="1" ht="131.25">
      <c r="A1488" s="29">
        <v>81111508</v>
      </c>
      <c r="B1488" s="18" t="s">
        <v>1220</v>
      </c>
      <c r="C1488" s="28">
        <v>42073</v>
      </c>
      <c r="D1488" s="64">
        <v>10.5</v>
      </c>
      <c r="E1488" s="9" t="s">
        <v>37</v>
      </c>
      <c r="F1488" s="20" t="s">
        <v>66</v>
      </c>
      <c r="G1488" s="86">
        <f>3183000*10.5</f>
        <v>33421500</v>
      </c>
      <c r="H1488" s="84">
        <f>G1488</f>
        <v>33421500</v>
      </c>
      <c r="I1488" s="19" t="s">
        <v>905</v>
      </c>
      <c r="J1488" s="19" t="s">
        <v>905</v>
      </c>
      <c r="K1488" s="22" t="s">
        <v>1148</v>
      </c>
      <c r="N1488" s="14"/>
    </row>
    <row r="1489" spans="1:14" s="13" customFormat="1" ht="131.25">
      <c r="A1489" s="29">
        <v>81111508</v>
      </c>
      <c r="B1489" s="18" t="s">
        <v>1221</v>
      </c>
      <c r="C1489" s="28">
        <v>42156</v>
      </c>
      <c r="D1489" s="64">
        <v>8</v>
      </c>
      <c r="E1489" s="9" t="s">
        <v>37</v>
      </c>
      <c r="F1489" s="20" t="s">
        <v>66</v>
      </c>
      <c r="G1489" s="86">
        <f>2065000*8</f>
        <v>16520000</v>
      </c>
      <c r="H1489" s="84">
        <f>G1489</f>
        <v>16520000</v>
      </c>
      <c r="I1489" s="19" t="s">
        <v>905</v>
      </c>
      <c r="J1489" s="19" t="s">
        <v>905</v>
      </c>
      <c r="K1489" s="22" t="s">
        <v>1148</v>
      </c>
      <c r="N1489" s="14"/>
    </row>
    <row r="1490" spans="1:14" s="13" customFormat="1" ht="131.25">
      <c r="A1490" s="29">
        <v>81111508</v>
      </c>
      <c r="B1490" s="18" t="s">
        <v>1221</v>
      </c>
      <c r="C1490" s="28">
        <v>42156</v>
      </c>
      <c r="D1490" s="64">
        <v>8</v>
      </c>
      <c r="E1490" s="9" t="s">
        <v>37</v>
      </c>
      <c r="F1490" s="20" t="s">
        <v>66</v>
      </c>
      <c r="G1490" s="86">
        <f>2195000*8</f>
        <v>17560000</v>
      </c>
      <c r="H1490" s="84">
        <f>G1490</f>
        <v>17560000</v>
      </c>
      <c r="I1490" s="19" t="s">
        <v>905</v>
      </c>
      <c r="J1490" s="19" t="s">
        <v>905</v>
      </c>
      <c r="K1490" s="22" t="s">
        <v>1148</v>
      </c>
      <c r="N1490" s="14"/>
    </row>
    <row r="1491" spans="1:14" s="13" customFormat="1" ht="150">
      <c r="A1491" s="29">
        <v>81111508</v>
      </c>
      <c r="B1491" s="18" t="s">
        <v>1222</v>
      </c>
      <c r="C1491" s="28">
        <v>42128</v>
      </c>
      <c r="D1491" s="64">
        <v>9</v>
      </c>
      <c r="E1491" s="9" t="s">
        <v>37</v>
      </c>
      <c r="F1491" s="20" t="s">
        <v>66</v>
      </c>
      <c r="G1491" s="86">
        <f>5540000*9</f>
        <v>49860000</v>
      </c>
      <c r="H1491" s="84">
        <f>G1491</f>
        <v>49860000</v>
      </c>
      <c r="I1491" s="19" t="s">
        <v>905</v>
      </c>
      <c r="J1491" s="19" t="s">
        <v>905</v>
      </c>
      <c r="K1491" s="22" t="s">
        <v>1148</v>
      </c>
      <c r="N1491" s="14"/>
    </row>
    <row r="1492" spans="1:14" s="13" customFormat="1" ht="168.75">
      <c r="A1492" s="29">
        <v>81111508</v>
      </c>
      <c r="B1492" s="18" t="s">
        <v>1223</v>
      </c>
      <c r="C1492" s="28">
        <v>42156</v>
      </c>
      <c r="D1492" s="64">
        <v>12</v>
      </c>
      <c r="E1492" s="9" t="s">
        <v>37</v>
      </c>
      <c r="F1492" s="20" t="s">
        <v>66</v>
      </c>
      <c r="G1492" s="86">
        <f>5540000*12</f>
        <v>66480000</v>
      </c>
      <c r="H1492" s="84">
        <f aca="true" t="shared" si="25" ref="H1492:H1507">G1492</f>
        <v>66480000</v>
      </c>
      <c r="I1492" s="19" t="s">
        <v>905</v>
      </c>
      <c r="J1492" s="19" t="s">
        <v>905</v>
      </c>
      <c r="K1492" s="22" t="s">
        <v>1148</v>
      </c>
      <c r="N1492" s="14"/>
    </row>
    <row r="1493" spans="1:14" s="13" customFormat="1" ht="131.25">
      <c r="A1493" s="29">
        <v>81111508</v>
      </c>
      <c r="B1493" s="18" t="s">
        <v>1224</v>
      </c>
      <c r="C1493" s="28">
        <v>42156</v>
      </c>
      <c r="D1493" s="64">
        <v>12</v>
      </c>
      <c r="E1493" s="9" t="s">
        <v>37</v>
      </c>
      <c r="F1493" s="20" t="s">
        <v>66</v>
      </c>
      <c r="G1493" s="86">
        <f>2322000*12</f>
        <v>27864000</v>
      </c>
      <c r="H1493" s="84">
        <f t="shared" si="25"/>
        <v>27864000</v>
      </c>
      <c r="I1493" s="19" t="s">
        <v>905</v>
      </c>
      <c r="J1493" s="19" t="s">
        <v>905</v>
      </c>
      <c r="K1493" s="22" t="s">
        <v>1148</v>
      </c>
      <c r="N1493" s="14"/>
    </row>
    <row r="1494" spans="1:14" s="13" customFormat="1" ht="206.25">
      <c r="A1494" s="29">
        <v>81111508</v>
      </c>
      <c r="B1494" s="18" t="s">
        <v>1225</v>
      </c>
      <c r="C1494" s="28">
        <v>42156</v>
      </c>
      <c r="D1494" s="64">
        <v>12</v>
      </c>
      <c r="E1494" s="9" t="s">
        <v>37</v>
      </c>
      <c r="F1494" s="20" t="s">
        <v>66</v>
      </c>
      <c r="G1494" s="86">
        <f>5540000*12</f>
        <v>66480000</v>
      </c>
      <c r="H1494" s="84">
        <f t="shared" si="25"/>
        <v>66480000</v>
      </c>
      <c r="I1494" s="19" t="s">
        <v>905</v>
      </c>
      <c r="J1494" s="19" t="s">
        <v>905</v>
      </c>
      <c r="K1494" s="22" t="s">
        <v>1148</v>
      </c>
      <c r="N1494" s="14"/>
    </row>
    <row r="1495" spans="1:14" s="13" customFormat="1" ht="356.25">
      <c r="A1495" s="29">
        <v>80101505</v>
      </c>
      <c r="B1495" s="18" t="s">
        <v>1226</v>
      </c>
      <c r="C1495" s="28">
        <v>42024</v>
      </c>
      <c r="D1495" s="64">
        <v>6</v>
      </c>
      <c r="E1495" s="9" t="s">
        <v>37</v>
      </c>
      <c r="F1495" s="20" t="s">
        <v>66</v>
      </c>
      <c r="G1495" s="85">
        <f>3597000*6</f>
        <v>21582000</v>
      </c>
      <c r="H1495" s="84">
        <f>G1495</f>
        <v>21582000</v>
      </c>
      <c r="I1495" s="19" t="s">
        <v>905</v>
      </c>
      <c r="J1495" s="19" t="s">
        <v>905</v>
      </c>
      <c r="K1495" s="22" t="s">
        <v>1148</v>
      </c>
      <c r="N1495" s="14"/>
    </row>
    <row r="1496" spans="1:14" s="13" customFormat="1" ht="262.5">
      <c r="A1496" s="29">
        <v>80101505</v>
      </c>
      <c r="B1496" s="18" t="s">
        <v>1227</v>
      </c>
      <c r="C1496" s="28">
        <v>42055</v>
      </c>
      <c r="D1496" s="64">
        <v>6</v>
      </c>
      <c r="E1496" s="9" t="s">
        <v>37</v>
      </c>
      <c r="F1496" s="20" t="s">
        <v>66</v>
      </c>
      <c r="G1496" s="86">
        <f>4654000*6</f>
        <v>27924000</v>
      </c>
      <c r="H1496" s="84">
        <f>G1496</f>
        <v>27924000</v>
      </c>
      <c r="I1496" s="19" t="s">
        <v>905</v>
      </c>
      <c r="J1496" s="19" t="s">
        <v>905</v>
      </c>
      <c r="K1496" s="22" t="s">
        <v>1148</v>
      </c>
      <c r="N1496" s="14"/>
    </row>
    <row r="1497" spans="1:14" s="13" customFormat="1" ht="356.25">
      <c r="A1497" s="29">
        <v>80101505</v>
      </c>
      <c r="B1497" s="18" t="s">
        <v>1228</v>
      </c>
      <c r="C1497" s="28">
        <v>42078</v>
      </c>
      <c r="D1497" s="64">
        <v>6</v>
      </c>
      <c r="E1497" s="9" t="s">
        <v>37</v>
      </c>
      <c r="F1497" s="20" t="s">
        <v>66</v>
      </c>
      <c r="G1497" s="86">
        <f>3597000*6</f>
        <v>21582000</v>
      </c>
      <c r="H1497" s="84">
        <f>G1497</f>
        <v>21582000</v>
      </c>
      <c r="I1497" s="19" t="s">
        <v>905</v>
      </c>
      <c r="J1497" s="19" t="s">
        <v>905</v>
      </c>
      <c r="K1497" s="22" t="s">
        <v>1148</v>
      </c>
      <c r="N1497" s="14"/>
    </row>
    <row r="1498" spans="1:14" s="13" customFormat="1" ht="150">
      <c r="A1498" s="29">
        <v>81111508</v>
      </c>
      <c r="B1498" s="18" t="s">
        <v>1229</v>
      </c>
      <c r="C1498" s="28">
        <v>42156</v>
      </c>
      <c r="D1498" s="64">
        <v>6</v>
      </c>
      <c r="E1498" s="9" t="s">
        <v>37</v>
      </c>
      <c r="F1498" s="20" t="s">
        <v>66</v>
      </c>
      <c r="G1498" s="86">
        <f>2322000*6</f>
        <v>13932000</v>
      </c>
      <c r="H1498" s="84">
        <f t="shared" si="25"/>
        <v>13932000</v>
      </c>
      <c r="I1498" s="19" t="s">
        <v>905</v>
      </c>
      <c r="J1498" s="19" t="s">
        <v>905</v>
      </c>
      <c r="K1498" s="22" t="s">
        <v>1148</v>
      </c>
      <c r="N1498" s="14"/>
    </row>
    <row r="1499" spans="1:14" s="13" customFormat="1" ht="262.5">
      <c r="A1499" s="29">
        <v>81111508</v>
      </c>
      <c r="B1499" s="18" t="s">
        <v>1230</v>
      </c>
      <c r="C1499" s="28">
        <v>42156</v>
      </c>
      <c r="D1499" s="64">
        <v>8</v>
      </c>
      <c r="E1499" s="9" t="s">
        <v>37</v>
      </c>
      <c r="F1499" s="20" t="s">
        <v>66</v>
      </c>
      <c r="G1499" s="86">
        <f>5540000*8</f>
        <v>44320000</v>
      </c>
      <c r="H1499" s="84">
        <f t="shared" si="25"/>
        <v>44320000</v>
      </c>
      <c r="I1499" s="19" t="s">
        <v>905</v>
      </c>
      <c r="J1499" s="19" t="s">
        <v>905</v>
      </c>
      <c r="K1499" s="22" t="s">
        <v>1148</v>
      </c>
      <c r="N1499" s="14"/>
    </row>
    <row r="1500" spans="1:14" s="13" customFormat="1" ht="168.75">
      <c r="A1500" s="29">
        <v>81111508</v>
      </c>
      <c r="B1500" s="18" t="s">
        <v>1231</v>
      </c>
      <c r="C1500" s="28">
        <v>42118</v>
      </c>
      <c r="D1500" s="64">
        <v>6</v>
      </c>
      <c r="E1500" s="9" t="s">
        <v>37</v>
      </c>
      <c r="F1500" s="20" t="s">
        <v>66</v>
      </c>
      <c r="G1500" s="86">
        <f>4119000*6</f>
        <v>24714000</v>
      </c>
      <c r="H1500" s="84">
        <f t="shared" si="25"/>
        <v>24714000</v>
      </c>
      <c r="I1500" s="19" t="s">
        <v>905</v>
      </c>
      <c r="J1500" s="19" t="s">
        <v>905</v>
      </c>
      <c r="K1500" s="22" t="s">
        <v>1148</v>
      </c>
      <c r="N1500" s="14"/>
    </row>
    <row r="1501" spans="1:14" s="13" customFormat="1" ht="150">
      <c r="A1501" s="29">
        <v>81111508</v>
      </c>
      <c r="B1501" s="18" t="s">
        <v>1232</v>
      </c>
      <c r="C1501" s="28">
        <v>42118</v>
      </c>
      <c r="D1501" s="64">
        <v>6</v>
      </c>
      <c r="E1501" s="9" t="s">
        <v>37</v>
      </c>
      <c r="F1501" s="20" t="s">
        <v>66</v>
      </c>
      <c r="G1501" s="86">
        <f>1909000*6</f>
        <v>11454000</v>
      </c>
      <c r="H1501" s="84">
        <f t="shared" si="25"/>
        <v>11454000</v>
      </c>
      <c r="I1501" s="19" t="s">
        <v>905</v>
      </c>
      <c r="J1501" s="19" t="s">
        <v>905</v>
      </c>
      <c r="K1501" s="22" t="s">
        <v>1148</v>
      </c>
      <c r="N1501" s="14"/>
    </row>
    <row r="1502" spans="1:14" s="13" customFormat="1" ht="168.75">
      <c r="A1502" s="29">
        <v>81111508</v>
      </c>
      <c r="B1502" s="18" t="s">
        <v>1233</v>
      </c>
      <c r="C1502" s="28">
        <v>42156</v>
      </c>
      <c r="D1502" s="64">
        <v>6</v>
      </c>
      <c r="E1502" s="9" t="s">
        <v>37</v>
      </c>
      <c r="F1502" s="20" t="s">
        <v>66</v>
      </c>
      <c r="G1502" s="86">
        <f>4654000*6</f>
        <v>27924000</v>
      </c>
      <c r="H1502" s="84">
        <f t="shared" si="25"/>
        <v>27924000</v>
      </c>
      <c r="I1502" s="19" t="s">
        <v>905</v>
      </c>
      <c r="J1502" s="19" t="s">
        <v>905</v>
      </c>
      <c r="K1502" s="22" t="s">
        <v>1148</v>
      </c>
      <c r="N1502" s="14"/>
    </row>
    <row r="1503" spans="1:14" s="13" customFormat="1" ht="225">
      <c r="A1503" s="29">
        <v>80101505</v>
      </c>
      <c r="B1503" s="18" t="s">
        <v>1234</v>
      </c>
      <c r="C1503" s="28">
        <v>42156</v>
      </c>
      <c r="D1503" s="64">
        <v>6</v>
      </c>
      <c r="E1503" s="9" t="s">
        <v>37</v>
      </c>
      <c r="F1503" s="20" t="s">
        <v>66</v>
      </c>
      <c r="G1503" s="85">
        <f>4654000*6</f>
        <v>27924000</v>
      </c>
      <c r="H1503" s="84">
        <f>G1503</f>
        <v>27924000</v>
      </c>
      <c r="I1503" s="19" t="s">
        <v>905</v>
      </c>
      <c r="J1503" s="19" t="s">
        <v>905</v>
      </c>
      <c r="K1503" s="22" t="s">
        <v>1148</v>
      </c>
      <c r="N1503" s="14"/>
    </row>
    <row r="1504" spans="1:14" s="13" customFormat="1" ht="187.5">
      <c r="A1504" s="29">
        <v>80101505</v>
      </c>
      <c r="B1504" s="18" t="s">
        <v>1235</v>
      </c>
      <c r="C1504" s="28">
        <v>42078</v>
      </c>
      <c r="D1504" s="64">
        <v>6</v>
      </c>
      <c r="E1504" s="9" t="s">
        <v>37</v>
      </c>
      <c r="F1504" s="20" t="s">
        <v>66</v>
      </c>
      <c r="G1504" s="85">
        <f>5540000*6</f>
        <v>33240000</v>
      </c>
      <c r="H1504" s="84">
        <f>G1504</f>
        <v>33240000</v>
      </c>
      <c r="I1504" s="19" t="s">
        <v>905</v>
      </c>
      <c r="J1504" s="19" t="s">
        <v>905</v>
      </c>
      <c r="K1504" s="22" t="s">
        <v>1148</v>
      </c>
      <c r="N1504" s="14"/>
    </row>
    <row r="1505" spans="1:14" s="13" customFormat="1" ht="281.25">
      <c r="A1505" s="29">
        <v>80101505</v>
      </c>
      <c r="B1505" s="18" t="s">
        <v>1236</v>
      </c>
      <c r="C1505" s="28">
        <v>42156</v>
      </c>
      <c r="D1505" s="65">
        <v>6</v>
      </c>
      <c r="E1505" s="9" t="s">
        <v>37</v>
      </c>
      <c r="F1505" s="20" t="s">
        <v>66</v>
      </c>
      <c r="G1505" s="85">
        <f>2322000*6</f>
        <v>13932000</v>
      </c>
      <c r="H1505" s="84">
        <f>G1505</f>
        <v>13932000</v>
      </c>
      <c r="I1505" s="19" t="s">
        <v>905</v>
      </c>
      <c r="J1505" s="19" t="s">
        <v>905</v>
      </c>
      <c r="K1505" s="22" t="s">
        <v>1148</v>
      </c>
      <c r="N1505" s="14"/>
    </row>
    <row r="1506" spans="1:14" s="13" customFormat="1" ht="243.75">
      <c r="A1506" s="29">
        <v>81111508</v>
      </c>
      <c r="B1506" s="18" t="s">
        <v>1237</v>
      </c>
      <c r="C1506" s="28">
        <v>42083</v>
      </c>
      <c r="D1506" s="64">
        <v>12</v>
      </c>
      <c r="E1506" s="9" t="s">
        <v>37</v>
      </c>
      <c r="F1506" s="20" t="s">
        <v>66</v>
      </c>
      <c r="G1506" s="86">
        <f>7529000*12</f>
        <v>90348000</v>
      </c>
      <c r="H1506" s="84">
        <f t="shared" si="25"/>
        <v>90348000</v>
      </c>
      <c r="I1506" s="19" t="s">
        <v>905</v>
      </c>
      <c r="J1506" s="19" t="s">
        <v>905</v>
      </c>
      <c r="K1506" s="22" t="s">
        <v>1148</v>
      </c>
      <c r="N1506" s="14"/>
    </row>
    <row r="1507" spans="1:14" s="13" customFormat="1" ht="131.25">
      <c r="A1507" s="29">
        <v>81111508</v>
      </c>
      <c r="B1507" s="18" t="s">
        <v>1238</v>
      </c>
      <c r="C1507" s="28">
        <v>42083</v>
      </c>
      <c r="D1507" s="64">
        <v>12</v>
      </c>
      <c r="E1507" s="9" t="s">
        <v>37</v>
      </c>
      <c r="F1507" s="20" t="s">
        <v>66</v>
      </c>
      <c r="G1507" s="86">
        <f>5540000*12</f>
        <v>66480000</v>
      </c>
      <c r="H1507" s="84">
        <f t="shared" si="25"/>
        <v>66480000</v>
      </c>
      <c r="I1507" s="19" t="s">
        <v>905</v>
      </c>
      <c r="J1507" s="19" t="s">
        <v>905</v>
      </c>
      <c r="K1507" s="22" t="s">
        <v>1148</v>
      </c>
      <c r="N1507" s="14"/>
    </row>
    <row r="1508" spans="1:14" s="13" customFormat="1" ht="131.25">
      <c r="A1508" s="29">
        <v>81111508</v>
      </c>
      <c r="B1508" s="18" t="s">
        <v>1238</v>
      </c>
      <c r="C1508" s="28">
        <v>42083</v>
      </c>
      <c r="D1508" s="64">
        <v>12</v>
      </c>
      <c r="E1508" s="9" t="s">
        <v>37</v>
      </c>
      <c r="F1508" s="20" t="s">
        <v>66</v>
      </c>
      <c r="G1508" s="86">
        <f>5540000*12</f>
        <v>66480000</v>
      </c>
      <c r="H1508" s="84">
        <f>G1508</f>
        <v>66480000</v>
      </c>
      <c r="I1508" s="19" t="s">
        <v>905</v>
      </c>
      <c r="J1508" s="19" t="s">
        <v>905</v>
      </c>
      <c r="K1508" s="22" t="s">
        <v>1148</v>
      </c>
      <c r="N1508" s="14"/>
    </row>
    <row r="1509" spans="1:14" s="13" customFormat="1" ht="131.25">
      <c r="A1509" s="29">
        <v>81111508</v>
      </c>
      <c r="B1509" s="18" t="s">
        <v>1200</v>
      </c>
      <c r="C1509" s="28">
        <v>42083</v>
      </c>
      <c r="D1509" s="64">
        <v>12</v>
      </c>
      <c r="E1509" s="9" t="s">
        <v>37</v>
      </c>
      <c r="F1509" s="20" t="s">
        <v>66</v>
      </c>
      <c r="G1509" s="86">
        <f>3597000*12</f>
        <v>43164000</v>
      </c>
      <c r="H1509" s="84">
        <f aca="true" t="shared" si="26" ref="H1509:H1518">G1509</f>
        <v>43164000</v>
      </c>
      <c r="I1509" s="19" t="s">
        <v>905</v>
      </c>
      <c r="J1509" s="19" t="s">
        <v>905</v>
      </c>
      <c r="K1509" s="22" t="s">
        <v>1148</v>
      </c>
      <c r="N1509" s="14"/>
    </row>
    <row r="1510" spans="1:14" s="13" customFormat="1" ht="131.25">
      <c r="A1510" s="29">
        <v>81111508</v>
      </c>
      <c r="B1510" s="18" t="s">
        <v>1239</v>
      </c>
      <c r="C1510" s="28">
        <v>42156</v>
      </c>
      <c r="D1510" s="64">
        <v>8.5</v>
      </c>
      <c r="E1510" s="9" t="s">
        <v>37</v>
      </c>
      <c r="F1510" s="20" t="s">
        <v>66</v>
      </c>
      <c r="G1510" s="86">
        <f>2613000*8.5</f>
        <v>22210500</v>
      </c>
      <c r="H1510" s="84">
        <f t="shared" si="26"/>
        <v>22210500</v>
      </c>
      <c r="I1510" s="19" t="s">
        <v>905</v>
      </c>
      <c r="J1510" s="19" t="s">
        <v>905</v>
      </c>
      <c r="K1510" s="22" t="s">
        <v>1148</v>
      </c>
      <c r="N1510" s="14"/>
    </row>
    <row r="1511" spans="1:14" s="13" customFormat="1" ht="131.25">
      <c r="A1511" s="29">
        <v>81111508</v>
      </c>
      <c r="B1511" s="18" t="s">
        <v>1240</v>
      </c>
      <c r="C1511" s="28">
        <v>42104</v>
      </c>
      <c r="D1511" s="64">
        <v>9</v>
      </c>
      <c r="E1511" s="9" t="s">
        <v>37</v>
      </c>
      <c r="F1511" s="20" t="s">
        <v>66</v>
      </c>
      <c r="G1511" s="86">
        <f>4119000*9</f>
        <v>37071000</v>
      </c>
      <c r="H1511" s="84">
        <f t="shared" si="26"/>
        <v>37071000</v>
      </c>
      <c r="I1511" s="19" t="s">
        <v>905</v>
      </c>
      <c r="J1511" s="19" t="s">
        <v>905</v>
      </c>
      <c r="K1511" s="22" t="s">
        <v>1148</v>
      </c>
      <c r="N1511" s="14"/>
    </row>
    <row r="1512" spans="1:14" s="13" customFormat="1" ht="225">
      <c r="A1512" s="29">
        <v>80101505</v>
      </c>
      <c r="B1512" s="18" t="s">
        <v>1241</v>
      </c>
      <c r="C1512" s="28">
        <v>42024</v>
      </c>
      <c r="D1512" s="64">
        <v>12</v>
      </c>
      <c r="E1512" s="9" t="s">
        <v>37</v>
      </c>
      <c r="F1512" s="20" t="s">
        <v>66</v>
      </c>
      <c r="G1512" s="86">
        <f>5540000*12</f>
        <v>66480000</v>
      </c>
      <c r="H1512" s="84">
        <f t="shared" si="26"/>
        <v>66480000</v>
      </c>
      <c r="I1512" s="19" t="s">
        <v>905</v>
      </c>
      <c r="J1512" s="19" t="s">
        <v>905</v>
      </c>
      <c r="K1512" s="22" t="s">
        <v>1148</v>
      </c>
      <c r="N1512" s="14"/>
    </row>
    <row r="1513" spans="1:14" s="13" customFormat="1" ht="131.25">
      <c r="A1513" s="29">
        <v>80101505</v>
      </c>
      <c r="B1513" s="18" t="s">
        <v>1208</v>
      </c>
      <c r="C1513" s="28">
        <v>42024</v>
      </c>
      <c r="D1513" s="64">
        <v>12</v>
      </c>
      <c r="E1513" s="9" t="s">
        <v>37</v>
      </c>
      <c r="F1513" s="20" t="s">
        <v>66</v>
      </c>
      <c r="G1513" s="86">
        <f>1411000*12</f>
        <v>16932000</v>
      </c>
      <c r="H1513" s="84">
        <f t="shared" si="26"/>
        <v>16932000</v>
      </c>
      <c r="I1513" s="19" t="s">
        <v>905</v>
      </c>
      <c r="J1513" s="19" t="s">
        <v>905</v>
      </c>
      <c r="K1513" s="22" t="s">
        <v>1148</v>
      </c>
      <c r="N1513" s="14"/>
    </row>
    <row r="1514" spans="1:14" s="13" customFormat="1" ht="131.25">
      <c r="A1514" s="29">
        <v>81111508</v>
      </c>
      <c r="B1514" s="18" t="s">
        <v>1242</v>
      </c>
      <c r="C1514" s="28">
        <v>42024</v>
      </c>
      <c r="D1514" s="64">
        <v>12.5</v>
      </c>
      <c r="E1514" s="9" t="s">
        <v>37</v>
      </c>
      <c r="F1514" s="20" t="s">
        <v>66</v>
      </c>
      <c r="G1514" s="86">
        <f>4119000*12.5</f>
        <v>51487500</v>
      </c>
      <c r="H1514" s="84">
        <f t="shared" si="26"/>
        <v>51487500</v>
      </c>
      <c r="I1514" s="19" t="s">
        <v>905</v>
      </c>
      <c r="J1514" s="19" t="s">
        <v>905</v>
      </c>
      <c r="K1514" s="22" t="s">
        <v>1148</v>
      </c>
      <c r="N1514" s="14"/>
    </row>
    <row r="1515" spans="1:14" s="13" customFormat="1" ht="131.25">
      <c r="A1515" s="29">
        <v>81111508</v>
      </c>
      <c r="B1515" s="18" t="s">
        <v>1243</v>
      </c>
      <c r="C1515" s="28">
        <v>42073</v>
      </c>
      <c r="D1515" s="64">
        <v>11</v>
      </c>
      <c r="E1515" s="9" t="s">
        <v>37</v>
      </c>
      <c r="F1515" s="20" t="s">
        <v>66</v>
      </c>
      <c r="G1515" s="86">
        <f>4119000*11</f>
        <v>45309000</v>
      </c>
      <c r="H1515" s="84">
        <f t="shared" si="26"/>
        <v>45309000</v>
      </c>
      <c r="I1515" s="19" t="s">
        <v>905</v>
      </c>
      <c r="J1515" s="19" t="s">
        <v>905</v>
      </c>
      <c r="K1515" s="22" t="s">
        <v>1148</v>
      </c>
      <c r="N1515" s="14"/>
    </row>
    <row r="1516" spans="1:14" s="13" customFormat="1" ht="131.25">
      <c r="A1516" s="29">
        <v>81111508</v>
      </c>
      <c r="B1516" s="18" t="s">
        <v>1244</v>
      </c>
      <c r="C1516" s="28">
        <v>42156</v>
      </c>
      <c r="D1516" s="64">
        <v>12</v>
      </c>
      <c r="E1516" s="9" t="s">
        <v>37</v>
      </c>
      <c r="F1516" s="20" t="s">
        <v>66</v>
      </c>
      <c r="G1516" s="86">
        <f>5540000*12</f>
        <v>66480000</v>
      </c>
      <c r="H1516" s="84">
        <f t="shared" si="26"/>
        <v>66480000</v>
      </c>
      <c r="I1516" s="19" t="s">
        <v>905</v>
      </c>
      <c r="J1516" s="19" t="s">
        <v>905</v>
      </c>
      <c r="K1516" s="22" t="s">
        <v>1148</v>
      </c>
      <c r="N1516" s="14"/>
    </row>
    <row r="1517" spans="1:14" s="13" customFormat="1" ht="131.25">
      <c r="A1517" s="29">
        <v>81111508</v>
      </c>
      <c r="B1517" s="18" t="s">
        <v>1245</v>
      </c>
      <c r="C1517" s="28">
        <v>42073</v>
      </c>
      <c r="D1517" s="64">
        <v>12</v>
      </c>
      <c r="E1517" s="9" t="s">
        <v>37</v>
      </c>
      <c r="F1517" s="20" t="s">
        <v>66</v>
      </c>
      <c r="G1517" s="86">
        <f>5540000*12</f>
        <v>66480000</v>
      </c>
      <c r="H1517" s="84">
        <f t="shared" si="26"/>
        <v>66480000</v>
      </c>
      <c r="I1517" s="19" t="s">
        <v>905</v>
      </c>
      <c r="J1517" s="19" t="s">
        <v>905</v>
      </c>
      <c r="K1517" s="22" t="s">
        <v>1148</v>
      </c>
      <c r="N1517" s="14"/>
    </row>
    <row r="1518" spans="1:14" s="13" customFormat="1" ht="131.25">
      <c r="A1518" s="29">
        <v>81111508</v>
      </c>
      <c r="B1518" s="18" t="s">
        <v>1245</v>
      </c>
      <c r="C1518" s="28">
        <v>42024</v>
      </c>
      <c r="D1518" s="64">
        <v>12</v>
      </c>
      <c r="E1518" s="9" t="s">
        <v>37</v>
      </c>
      <c r="F1518" s="20" t="s">
        <v>66</v>
      </c>
      <c r="G1518" s="86">
        <f>5540000*12+26674760</f>
        <v>93154760</v>
      </c>
      <c r="H1518" s="84">
        <f t="shared" si="26"/>
        <v>93154760</v>
      </c>
      <c r="I1518" s="19" t="s">
        <v>905</v>
      </c>
      <c r="J1518" s="19" t="s">
        <v>905</v>
      </c>
      <c r="K1518" s="22" t="s">
        <v>1148</v>
      </c>
      <c r="N1518" s="14"/>
    </row>
    <row r="1519" spans="1:14" s="13" customFormat="1" ht="150">
      <c r="A1519" s="12" t="s">
        <v>1246</v>
      </c>
      <c r="B1519" s="18" t="s">
        <v>1247</v>
      </c>
      <c r="C1519" s="51">
        <v>42139</v>
      </c>
      <c r="D1519" s="23">
        <v>6</v>
      </c>
      <c r="E1519" s="9" t="s">
        <v>65</v>
      </c>
      <c r="F1519" s="20" t="s">
        <v>66</v>
      </c>
      <c r="G1519" s="74">
        <v>30000000</v>
      </c>
      <c r="H1519" s="74">
        <f>G1519</f>
        <v>30000000</v>
      </c>
      <c r="I1519" s="19" t="s">
        <v>905</v>
      </c>
      <c r="J1519" s="19" t="s">
        <v>905</v>
      </c>
      <c r="K1519" s="37" t="s">
        <v>1248</v>
      </c>
      <c r="N1519" s="14"/>
    </row>
    <row r="1520" spans="1:14" s="13" customFormat="1" ht="150">
      <c r="A1520" s="12" t="s">
        <v>1246</v>
      </c>
      <c r="B1520" s="18" t="s">
        <v>1249</v>
      </c>
      <c r="C1520" s="51">
        <v>42139</v>
      </c>
      <c r="D1520" s="23">
        <v>6</v>
      </c>
      <c r="E1520" s="9" t="s">
        <v>65</v>
      </c>
      <c r="F1520" s="20" t="s">
        <v>66</v>
      </c>
      <c r="G1520" s="74">
        <v>30000000</v>
      </c>
      <c r="H1520" s="74">
        <f aca="true" t="shared" si="27" ref="H1520:H1528">G1520</f>
        <v>30000000</v>
      </c>
      <c r="I1520" s="19" t="s">
        <v>905</v>
      </c>
      <c r="J1520" s="19" t="s">
        <v>905</v>
      </c>
      <c r="K1520" s="37" t="s">
        <v>1248</v>
      </c>
      <c r="N1520" s="14"/>
    </row>
    <row r="1521" spans="1:14" s="13" customFormat="1" ht="131.25">
      <c r="A1521" s="12" t="s">
        <v>1246</v>
      </c>
      <c r="B1521" s="18" t="s">
        <v>1250</v>
      </c>
      <c r="C1521" s="51">
        <v>42139</v>
      </c>
      <c r="D1521" s="23">
        <v>6</v>
      </c>
      <c r="E1521" s="9" t="s">
        <v>71</v>
      </c>
      <c r="F1521" s="20" t="s">
        <v>66</v>
      </c>
      <c r="G1521" s="74">
        <v>65000000</v>
      </c>
      <c r="H1521" s="74">
        <f t="shared" si="27"/>
        <v>65000000</v>
      </c>
      <c r="I1521" s="19" t="s">
        <v>905</v>
      </c>
      <c r="J1521" s="19" t="s">
        <v>905</v>
      </c>
      <c r="K1521" s="37" t="s">
        <v>1248</v>
      </c>
      <c r="N1521" s="14"/>
    </row>
    <row r="1522" spans="1:14" s="13" customFormat="1" ht="243.75">
      <c r="A1522" s="12" t="s">
        <v>1246</v>
      </c>
      <c r="B1522" s="18" t="s">
        <v>1251</v>
      </c>
      <c r="C1522" s="51">
        <v>42139</v>
      </c>
      <c r="D1522" s="23">
        <v>6</v>
      </c>
      <c r="E1522" s="9" t="s">
        <v>71</v>
      </c>
      <c r="F1522" s="20" t="s">
        <v>66</v>
      </c>
      <c r="G1522" s="74">
        <v>125000000</v>
      </c>
      <c r="H1522" s="74">
        <f t="shared" si="27"/>
        <v>125000000</v>
      </c>
      <c r="I1522" s="19" t="s">
        <v>905</v>
      </c>
      <c r="J1522" s="19" t="s">
        <v>905</v>
      </c>
      <c r="K1522" s="37" t="s">
        <v>1248</v>
      </c>
      <c r="N1522" s="14"/>
    </row>
    <row r="1523" spans="1:14" s="13" customFormat="1" ht="187.5">
      <c r="A1523" s="12" t="s">
        <v>1252</v>
      </c>
      <c r="B1523" s="18" t="s">
        <v>1253</v>
      </c>
      <c r="C1523" s="51">
        <v>42139</v>
      </c>
      <c r="D1523" s="23">
        <v>6</v>
      </c>
      <c r="E1523" s="9" t="s">
        <v>71</v>
      </c>
      <c r="F1523" s="20" t="s">
        <v>66</v>
      </c>
      <c r="G1523" s="79">
        <v>250000000</v>
      </c>
      <c r="H1523" s="74">
        <f t="shared" si="27"/>
        <v>250000000</v>
      </c>
      <c r="I1523" s="19" t="s">
        <v>905</v>
      </c>
      <c r="J1523" s="19" t="s">
        <v>905</v>
      </c>
      <c r="K1523" s="37" t="s">
        <v>1248</v>
      </c>
      <c r="N1523" s="14"/>
    </row>
    <row r="1524" spans="1:14" s="13" customFormat="1" ht="131.25">
      <c r="A1524" s="12" t="s">
        <v>1252</v>
      </c>
      <c r="B1524" s="18" t="s">
        <v>1254</v>
      </c>
      <c r="C1524" s="51">
        <v>42109</v>
      </c>
      <c r="D1524" s="19">
        <v>8</v>
      </c>
      <c r="E1524" s="9" t="s">
        <v>37</v>
      </c>
      <c r="F1524" s="20" t="s">
        <v>66</v>
      </c>
      <c r="G1524" s="74">
        <v>300000000</v>
      </c>
      <c r="H1524" s="74">
        <f t="shared" si="27"/>
        <v>300000000</v>
      </c>
      <c r="I1524" s="19" t="s">
        <v>905</v>
      </c>
      <c r="J1524" s="19" t="s">
        <v>905</v>
      </c>
      <c r="K1524" s="37" t="s">
        <v>1248</v>
      </c>
      <c r="N1524" s="14"/>
    </row>
    <row r="1525" spans="1:14" s="13" customFormat="1" ht="131.25">
      <c r="A1525" s="12" t="s">
        <v>1255</v>
      </c>
      <c r="B1525" s="18" t="s">
        <v>1256</v>
      </c>
      <c r="C1525" s="51">
        <v>42080</v>
      </c>
      <c r="D1525" s="19">
        <v>6</v>
      </c>
      <c r="E1525" s="9" t="s">
        <v>71</v>
      </c>
      <c r="F1525" s="20" t="s">
        <v>66</v>
      </c>
      <c r="G1525" s="74">
        <v>400000000</v>
      </c>
      <c r="H1525" s="74">
        <f t="shared" si="27"/>
        <v>400000000</v>
      </c>
      <c r="I1525" s="19" t="s">
        <v>905</v>
      </c>
      <c r="J1525" s="19" t="s">
        <v>905</v>
      </c>
      <c r="K1525" s="37" t="s">
        <v>1248</v>
      </c>
      <c r="N1525" s="14"/>
    </row>
    <row r="1526" spans="1:14" s="13" customFormat="1" ht="150">
      <c r="A1526" s="12" t="s">
        <v>1255</v>
      </c>
      <c r="B1526" s="18" t="s">
        <v>1257</v>
      </c>
      <c r="C1526" s="51">
        <v>42080</v>
      </c>
      <c r="D1526" s="19">
        <v>6</v>
      </c>
      <c r="E1526" s="9" t="s">
        <v>71</v>
      </c>
      <c r="F1526" s="20" t="s">
        <v>66</v>
      </c>
      <c r="G1526" s="74">
        <v>150000000</v>
      </c>
      <c r="H1526" s="74">
        <f t="shared" si="27"/>
        <v>150000000</v>
      </c>
      <c r="I1526" s="19" t="s">
        <v>905</v>
      </c>
      <c r="J1526" s="19" t="s">
        <v>905</v>
      </c>
      <c r="K1526" s="37" t="s">
        <v>1248</v>
      </c>
      <c r="N1526" s="14"/>
    </row>
    <row r="1527" spans="1:14" s="13" customFormat="1" ht="131.25">
      <c r="A1527" s="12" t="s">
        <v>1255</v>
      </c>
      <c r="B1527" s="18" t="s">
        <v>1258</v>
      </c>
      <c r="C1527" s="51">
        <v>42080</v>
      </c>
      <c r="D1527" s="19">
        <v>6</v>
      </c>
      <c r="E1527" s="9" t="s">
        <v>65</v>
      </c>
      <c r="F1527" s="20" t="s">
        <v>66</v>
      </c>
      <c r="G1527" s="74">
        <v>50000000</v>
      </c>
      <c r="H1527" s="74">
        <f t="shared" si="27"/>
        <v>50000000</v>
      </c>
      <c r="I1527" s="19" t="s">
        <v>905</v>
      </c>
      <c r="J1527" s="19" t="s">
        <v>905</v>
      </c>
      <c r="K1527" s="37" t="s">
        <v>1248</v>
      </c>
      <c r="N1527" s="14"/>
    </row>
    <row r="1528" spans="1:14" s="13" customFormat="1" ht="131.25">
      <c r="A1528" s="12" t="s">
        <v>1255</v>
      </c>
      <c r="B1528" s="18" t="s">
        <v>1259</v>
      </c>
      <c r="C1528" s="51">
        <v>42080</v>
      </c>
      <c r="D1528" s="19">
        <v>6</v>
      </c>
      <c r="E1528" s="9" t="s">
        <v>71</v>
      </c>
      <c r="F1528" s="20" t="s">
        <v>66</v>
      </c>
      <c r="G1528" s="79">
        <v>100000000</v>
      </c>
      <c r="H1528" s="74">
        <f t="shared" si="27"/>
        <v>100000000</v>
      </c>
      <c r="I1528" s="19" t="s">
        <v>905</v>
      </c>
      <c r="J1528" s="19" t="s">
        <v>905</v>
      </c>
      <c r="K1528" s="37" t="s">
        <v>1248</v>
      </c>
      <c r="N1528" s="14"/>
    </row>
    <row r="1529" spans="1:14" s="13" customFormat="1" ht="150">
      <c r="A1529" s="12" t="s">
        <v>255</v>
      </c>
      <c r="B1529" s="18" t="s">
        <v>1260</v>
      </c>
      <c r="C1529" s="51">
        <v>42019</v>
      </c>
      <c r="D1529" s="19">
        <v>11</v>
      </c>
      <c r="E1529" s="9" t="s">
        <v>65</v>
      </c>
      <c r="F1529" s="20" t="s">
        <v>66</v>
      </c>
      <c r="G1529" s="87">
        <v>60940000</v>
      </c>
      <c r="H1529" s="87">
        <f>G1529</f>
        <v>60940000</v>
      </c>
      <c r="I1529" s="19" t="s">
        <v>905</v>
      </c>
      <c r="J1529" s="19" t="s">
        <v>905</v>
      </c>
      <c r="K1529" s="37" t="s">
        <v>1261</v>
      </c>
      <c r="N1529" s="14"/>
    </row>
    <row r="1530" spans="1:14" s="13" customFormat="1" ht="150">
      <c r="A1530" s="12" t="s">
        <v>255</v>
      </c>
      <c r="B1530" s="18" t="s">
        <v>1262</v>
      </c>
      <c r="C1530" s="51">
        <v>42019</v>
      </c>
      <c r="D1530" s="19">
        <v>10</v>
      </c>
      <c r="E1530" s="9" t="s">
        <v>65</v>
      </c>
      <c r="F1530" s="20" t="s">
        <v>66</v>
      </c>
      <c r="G1530" s="87">
        <v>55400000</v>
      </c>
      <c r="H1530" s="87">
        <f aca="true" t="shared" si="28" ref="H1530:H1549">G1530</f>
        <v>55400000</v>
      </c>
      <c r="I1530" s="19" t="s">
        <v>905</v>
      </c>
      <c r="J1530" s="19" t="s">
        <v>905</v>
      </c>
      <c r="K1530" s="37" t="s">
        <v>1261</v>
      </c>
      <c r="N1530" s="14"/>
    </row>
    <row r="1531" spans="1:14" s="13" customFormat="1" ht="150">
      <c r="A1531" s="12" t="s">
        <v>255</v>
      </c>
      <c r="B1531" s="18" t="s">
        <v>1263</v>
      </c>
      <c r="C1531" s="51">
        <v>42019</v>
      </c>
      <c r="D1531" s="19">
        <v>11</v>
      </c>
      <c r="E1531" s="9" t="s">
        <v>65</v>
      </c>
      <c r="F1531" s="20" t="s">
        <v>66</v>
      </c>
      <c r="G1531" s="87">
        <v>45309000</v>
      </c>
      <c r="H1531" s="87">
        <f t="shared" si="28"/>
        <v>45309000</v>
      </c>
      <c r="I1531" s="19" t="s">
        <v>905</v>
      </c>
      <c r="J1531" s="19" t="s">
        <v>905</v>
      </c>
      <c r="K1531" s="37" t="s">
        <v>1261</v>
      </c>
      <c r="N1531" s="14"/>
    </row>
    <row r="1532" spans="1:14" s="13" customFormat="1" ht="131.25">
      <c r="A1532" s="12" t="s">
        <v>255</v>
      </c>
      <c r="B1532" s="18" t="s">
        <v>1264</v>
      </c>
      <c r="C1532" s="51">
        <v>42019</v>
      </c>
      <c r="D1532" s="19">
        <v>11</v>
      </c>
      <c r="E1532" s="9" t="s">
        <v>65</v>
      </c>
      <c r="F1532" s="20" t="s">
        <v>66</v>
      </c>
      <c r="G1532" s="87">
        <v>39567000</v>
      </c>
      <c r="H1532" s="87">
        <f t="shared" si="28"/>
        <v>39567000</v>
      </c>
      <c r="I1532" s="19" t="s">
        <v>905</v>
      </c>
      <c r="J1532" s="19" t="s">
        <v>905</v>
      </c>
      <c r="K1532" s="37" t="s">
        <v>1261</v>
      </c>
      <c r="N1532" s="14"/>
    </row>
    <row r="1533" spans="1:14" s="13" customFormat="1" ht="150">
      <c r="A1533" s="12" t="s">
        <v>255</v>
      </c>
      <c r="B1533" s="18" t="s">
        <v>1265</v>
      </c>
      <c r="C1533" s="51">
        <v>42038</v>
      </c>
      <c r="D1533" s="19">
        <v>10</v>
      </c>
      <c r="E1533" s="9" t="s">
        <v>65</v>
      </c>
      <c r="F1533" s="20" t="s">
        <v>66</v>
      </c>
      <c r="G1533" s="87">
        <v>46540000</v>
      </c>
      <c r="H1533" s="87">
        <f t="shared" si="28"/>
        <v>46540000</v>
      </c>
      <c r="I1533" s="19" t="s">
        <v>905</v>
      </c>
      <c r="J1533" s="19" t="s">
        <v>905</v>
      </c>
      <c r="K1533" s="37" t="s">
        <v>1261</v>
      </c>
      <c r="N1533" s="14"/>
    </row>
    <row r="1534" spans="1:14" s="13" customFormat="1" ht="168.75">
      <c r="A1534" s="12" t="s">
        <v>255</v>
      </c>
      <c r="B1534" s="18" t="s">
        <v>1266</v>
      </c>
      <c r="C1534" s="51">
        <v>42038</v>
      </c>
      <c r="D1534" s="19">
        <v>10</v>
      </c>
      <c r="E1534" s="9" t="s">
        <v>65</v>
      </c>
      <c r="F1534" s="20" t="s">
        <v>66</v>
      </c>
      <c r="G1534" s="87">
        <v>55400000</v>
      </c>
      <c r="H1534" s="87">
        <f t="shared" si="28"/>
        <v>55400000</v>
      </c>
      <c r="I1534" s="19" t="s">
        <v>905</v>
      </c>
      <c r="J1534" s="19" t="s">
        <v>905</v>
      </c>
      <c r="K1534" s="37" t="s">
        <v>1261</v>
      </c>
      <c r="N1534" s="14"/>
    </row>
    <row r="1535" spans="1:14" s="13" customFormat="1" ht="150">
      <c r="A1535" s="12" t="s">
        <v>255</v>
      </c>
      <c r="B1535" s="18" t="s">
        <v>1267</v>
      </c>
      <c r="C1535" s="51">
        <v>42019</v>
      </c>
      <c r="D1535" s="19">
        <v>11</v>
      </c>
      <c r="E1535" s="9" t="s">
        <v>65</v>
      </c>
      <c r="F1535" s="20" t="s">
        <v>66</v>
      </c>
      <c r="G1535" s="87">
        <v>60940000</v>
      </c>
      <c r="H1535" s="87">
        <f t="shared" si="28"/>
        <v>60940000</v>
      </c>
      <c r="I1535" s="19" t="s">
        <v>905</v>
      </c>
      <c r="J1535" s="19" t="s">
        <v>905</v>
      </c>
      <c r="K1535" s="37" t="s">
        <v>1261</v>
      </c>
      <c r="N1535" s="14"/>
    </row>
    <row r="1536" spans="1:14" s="13" customFormat="1" ht="150">
      <c r="A1536" s="12" t="s">
        <v>255</v>
      </c>
      <c r="B1536" s="18" t="s">
        <v>1268</v>
      </c>
      <c r="C1536" s="51">
        <v>42019</v>
      </c>
      <c r="D1536" s="19">
        <v>11</v>
      </c>
      <c r="E1536" s="9" t="s">
        <v>65</v>
      </c>
      <c r="F1536" s="20" t="s">
        <v>66</v>
      </c>
      <c r="G1536" s="87">
        <v>45897719.99999999</v>
      </c>
      <c r="H1536" s="87">
        <f t="shared" si="28"/>
        <v>45897719.99999999</v>
      </c>
      <c r="I1536" s="19" t="s">
        <v>905</v>
      </c>
      <c r="J1536" s="19" t="s">
        <v>905</v>
      </c>
      <c r="K1536" s="37" t="s">
        <v>1261</v>
      </c>
      <c r="N1536" s="14"/>
    </row>
    <row r="1537" spans="1:14" s="13" customFormat="1" ht="150">
      <c r="A1537" s="12" t="s">
        <v>255</v>
      </c>
      <c r="B1537" s="18" t="s">
        <v>1269</v>
      </c>
      <c r="C1537" s="51">
        <v>42019</v>
      </c>
      <c r="D1537" s="19">
        <v>11</v>
      </c>
      <c r="E1537" s="9" t="s">
        <v>37</v>
      </c>
      <c r="F1537" s="20" t="s">
        <v>66</v>
      </c>
      <c r="G1537" s="87">
        <v>35013000</v>
      </c>
      <c r="H1537" s="87">
        <f t="shared" si="28"/>
        <v>35013000</v>
      </c>
      <c r="I1537" s="19" t="s">
        <v>905</v>
      </c>
      <c r="J1537" s="19" t="s">
        <v>905</v>
      </c>
      <c r="K1537" s="37" t="s">
        <v>1261</v>
      </c>
      <c r="N1537" s="14"/>
    </row>
    <row r="1538" spans="1:14" s="13" customFormat="1" ht="131.25">
      <c r="A1538" s="12" t="s">
        <v>255</v>
      </c>
      <c r="B1538" s="18" t="s">
        <v>1270</v>
      </c>
      <c r="C1538" s="51">
        <v>42019</v>
      </c>
      <c r="D1538" s="19">
        <v>11</v>
      </c>
      <c r="E1538" s="9" t="s">
        <v>37</v>
      </c>
      <c r="F1538" s="20" t="s">
        <v>66</v>
      </c>
      <c r="G1538" s="87">
        <v>60940000</v>
      </c>
      <c r="H1538" s="87">
        <f t="shared" si="28"/>
        <v>60940000</v>
      </c>
      <c r="I1538" s="19" t="s">
        <v>905</v>
      </c>
      <c r="J1538" s="19" t="s">
        <v>905</v>
      </c>
      <c r="K1538" s="37" t="s">
        <v>1261</v>
      </c>
      <c r="N1538" s="14"/>
    </row>
    <row r="1539" spans="1:14" s="13" customFormat="1" ht="150">
      <c r="A1539" s="12" t="s">
        <v>255</v>
      </c>
      <c r="B1539" s="18" t="s">
        <v>1271</v>
      </c>
      <c r="C1539" s="51">
        <v>42034</v>
      </c>
      <c r="D1539" s="19">
        <v>11</v>
      </c>
      <c r="E1539" s="9" t="s">
        <v>37</v>
      </c>
      <c r="F1539" s="20" t="s">
        <v>66</v>
      </c>
      <c r="G1539" s="87">
        <v>60940000</v>
      </c>
      <c r="H1539" s="87">
        <f t="shared" si="28"/>
        <v>60940000</v>
      </c>
      <c r="I1539" s="19" t="s">
        <v>905</v>
      </c>
      <c r="J1539" s="19" t="s">
        <v>905</v>
      </c>
      <c r="K1539" s="37" t="s">
        <v>1261</v>
      </c>
      <c r="N1539" s="14"/>
    </row>
    <row r="1540" spans="1:14" s="13" customFormat="1" ht="150">
      <c r="A1540" s="12" t="s">
        <v>255</v>
      </c>
      <c r="B1540" s="18" t="s">
        <v>1272</v>
      </c>
      <c r="C1540" s="51">
        <v>42034</v>
      </c>
      <c r="D1540" s="19">
        <v>11</v>
      </c>
      <c r="E1540" s="9" t="s">
        <v>37</v>
      </c>
      <c r="F1540" s="20" t="s">
        <v>66</v>
      </c>
      <c r="G1540" s="87">
        <v>86022800</v>
      </c>
      <c r="H1540" s="87">
        <f t="shared" si="28"/>
        <v>86022800</v>
      </c>
      <c r="I1540" s="19" t="s">
        <v>905</v>
      </c>
      <c r="J1540" s="19" t="s">
        <v>905</v>
      </c>
      <c r="K1540" s="37" t="s">
        <v>1261</v>
      </c>
      <c r="N1540" s="14"/>
    </row>
    <row r="1541" spans="1:14" s="13" customFormat="1" ht="131.25">
      <c r="A1541" s="12" t="s">
        <v>255</v>
      </c>
      <c r="B1541" s="18" t="s">
        <v>1273</v>
      </c>
      <c r="C1541" s="51">
        <v>42109</v>
      </c>
      <c r="D1541" s="19">
        <v>11</v>
      </c>
      <c r="E1541" s="9" t="s">
        <v>37</v>
      </c>
      <c r="F1541" s="20" t="s">
        <v>66</v>
      </c>
      <c r="G1541" s="87">
        <v>60940000</v>
      </c>
      <c r="H1541" s="87">
        <f t="shared" si="28"/>
        <v>60940000</v>
      </c>
      <c r="I1541" s="19" t="s">
        <v>905</v>
      </c>
      <c r="J1541" s="19" t="s">
        <v>905</v>
      </c>
      <c r="K1541" s="37" t="s">
        <v>1261</v>
      </c>
      <c r="N1541" s="14"/>
    </row>
    <row r="1542" spans="1:14" s="13" customFormat="1" ht="131.25">
      <c r="A1542" s="12" t="s">
        <v>255</v>
      </c>
      <c r="B1542" s="18" t="s">
        <v>1274</v>
      </c>
      <c r="C1542" s="51">
        <v>42019</v>
      </c>
      <c r="D1542" s="19">
        <v>10</v>
      </c>
      <c r="E1542" s="9" t="s">
        <v>37</v>
      </c>
      <c r="F1542" s="20" t="s">
        <v>66</v>
      </c>
      <c r="G1542" s="87">
        <v>55400000</v>
      </c>
      <c r="H1542" s="87">
        <f t="shared" si="28"/>
        <v>55400000</v>
      </c>
      <c r="I1542" s="19" t="s">
        <v>905</v>
      </c>
      <c r="J1542" s="19" t="s">
        <v>905</v>
      </c>
      <c r="K1542" s="37" t="s">
        <v>1261</v>
      </c>
      <c r="N1542" s="14"/>
    </row>
    <row r="1543" spans="1:14" s="13" customFormat="1" ht="131.25">
      <c r="A1543" s="12" t="s">
        <v>255</v>
      </c>
      <c r="B1543" s="18" t="s">
        <v>1275</v>
      </c>
      <c r="C1543" s="51">
        <v>42079</v>
      </c>
      <c r="D1543" s="19">
        <v>10</v>
      </c>
      <c r="E1543" s="9" t="s">
        <v>37</v>
      </c>
      <c r="F1543" s="20" t="s">
        <v>66</v>
      </c>
      <c r="G1543" s="87">
        <v>35970000</v>
      </c>
      <c r="H1543" s="87">
        <f t="shared" si="28"/>
        <v>35970000</v>
      </c>
      <c r="I1543" s="19" t="s">
        <v>905</v>
      </c>
      <c r="J1543" s="19" t="s">
        <v>905</v>
      </c>
      <c r="K1543" s="37" t="s">
        <v>1261</v>
      </c>
      <c r="N1543" s="14"/>
    </row>
    <row r="1544" spans="1:14" s="13" customFormat="1" ht="131.25">
      <c r="A1544" s="12" t="s">
        <v>255</v>
      </c>
      <c r="B1544" s="18" t="s">
        <v>1276</v>
      </c>
      <c r="C1544" s="51">
        <v>42037</v>
      </c>
      <c r="D1544" s="19">
        <v>10</v>
      </c>
      <c r="E1544" s="9" t="s">
        <v>37</v>
      </c>
      <c r="F1544" s="20" t="s">
        <v>66</v>
      </c>
      <c r="G1544" s="87">
        <v>55400000</v>
      </c>
      <c r="H1544" s="87">
        <f t="shared" si="28"/>
        <v>55400000</v>
      </c>
      <c r="I1544" s="19" t="s">
        <v>905</v>
      </c>
      <c r="J1544" s="19" t="s">
        <v>905</v>
      </c>
      <c r="K1544" s="37" t="s">
        <v>1261</v>
      </c>
      <c r="N1544" s="14"/>
    </row>
    <row r="1545" spans="1:14" s="13" customFormat="1" ht="131.25">
      <c r="A1545" s="12" t="s">
        <v>255</v>
      </c>
      <c r="B1545" s="18" t="s">
        <v>1277</v>
      </c>
      <c r="C1545" s="51">
        <v>42083</v>
      </c>
      <c r="D1545" s="19">
        <v>10</v>
      </c>
      <c r="E1545" s="9" t="s">
        <v>37</v>
      </c>
      <c r="F1545" s="20" t="s">
        <v>66</v>
      </c>
      <c r="G1545" s="87">
        <v>31830000</v>
      </c>
      <c r="H1545" s="87">
        <f t="shared" si="28"/>
        <v>31830000</v>
      </c>
      <c r="I1545" s="19" t="s">
        <v>905</v>
      </c>
      <c r="J1545" s="19" t="s">
        <v>905</v>
      </c>
      <c r="K1545" s="37" t="s">
        <v>1261</v>
      </c>
      <c r="N1545" s="14"/>
    </row>
    <row r="1546" spans="1:14" s="13" customFormat="1" ht="131.25">
      <c r="A1546" s="12" t="s">
        <v>255</v>
      </c>
      <c r="B1546" s="18" t="s">
        <v>1278</v>
      </c>
      <c r="C1546" s="51">
        <v>42079</v>
      </c>
      <c r="D1546" s="19">
        <v>10</v>
      </c>
      <c r="E1546" s="9" t="s">
        <v>37</v>
      </c>
      <c r="F1546" s="20" t="s">
        <v>66</v>
      </c>
      <c r="G1546" s="87">
        <f>26130000+1103480</f>
        <v>27233480</v>
      </c>
      <c r="H1546" s="87">
        <f t="shared" si="28"/>
        <v>27233480</v>
      </c>
      <c r="I1546" s="19" t="s">
        <v>905</v>
      </c>
      <c r="J1546" s="19" t="s">
        <v>905</v>
      </c>
      <c r="K1546" s="37" t="s">
        <v>1261</v>
      </c>
      <c r="N1546" s="14"/>
    </row>
    <row r="1547" spans="1:14" s="13" customFormat="1" ht="168.75">
      <c r="A1547" s="12" t="s">
        <v>255</v>
      </c>
      <c r="B1547" s="18" t="s">
        <v>1279</v>
      </c>
      <c r="C1547" s="51">
        <v>42079</v>
      </c>
      <c r="D1547" s="19">
        <v>10</v>
      </c>
      <c r="E1547" s="9" t="s">
        <v>37</v>
      </c>
      <c r="F1547" s="20" t="s">
        <v>66</v>
      </c>
      <c r="G1547" s="87">
        <v>55400000</v>
      </c>
      <c r="H1547" s="87">
        <f t="shared" si="28"/>
        <v>55400000</v>
      </c>
      <c r="I1547" s="19" t="s">
        <v>905</v>
      </c>
      <c r="J1547" s="19" t="s">
        <v>905</v>
      </c>
      <c r="K1547" s="37" t="s">
        <v>1261</v>
      </c>
      <c r="N1547" s="14"/>
    </row>
    <row r="1548" spans="1:14" s="13" customFormat="1" ht="243.75">
      <c r="A1548" s="12" t="s">
        <v>255</v>
      </c>
      <c r="B1548" s="18" t="s">
        <v>1280</v>
      </c>
      <c r="C1548" s="51">
        <v>42051</v>
      </c>
      <c r="D1548" s="19">
        <v>7</v>
      </c>
      <c r="E1548" s="9" t="s">
        <v>37</v>
      </c>
      <c r="F1548" s="20" t="s">
        <v>66</v>
      </c>
      <c r="G1548" s="87">
        <v>100946999.99999999</v>
      </c>
      <c r="H1548" s="87">
        <f t="shared" si="28"/>
        <v>100946999.99999999</v>
      </c>
      <c r="I1548" s="19" t="s">
        <v>905</v>
      </c>
      <c r="J1548" s="19" t="s">
        <v>905</v>
      </c>
      <c r="K1548" s="37" t="s">
        <v>1261</v>
      </c>
      <c r="N1548" s="14"/>
    </row>
    <row r="1549" spans="1:14" s="13" customFormat="1" ht="187.5">
      <c r="A1549" s="12" t="s">
        <v>255</v>
      </c>
      <c r="B1549" s="18" t="s">
        <v>1281</v>
      </c>
      <c r="C1549" s="51">
        <v>42051</v>
      </c>
      <c r="D1549" s="19">
        <v>10</v>
      </c>
      <c r="E1549" s="9" t="s">
        <v>37</v>
      </c>
      <c r="F1549" s="20" t="s">
        <v>66</v>
      </c>
      <c r="G1549" s="87">
        <v>35970000</v>
      </c>
      <c r="H1549" s="87">
        <f t="shared" si="28"/>
        <v>35970000</v>
      </c>
      <c r="I1549" s="19" t="s">
        <v>905</v>
      </c>
      <c r="J1549" s="19" t="s">
        <v>905</v>
      </c>
      <c r="K1549" s="37" t="s">
        <v>1261</v>
      </c>
      <c r="N1549" s="14"/>
    </row>
    <row r="1550" spans="1:14" s="13" customFormat="1" ht="337.5">
      <c r="A1550" s="17" t="s">
        <v>35</v>
      </c>
      <c r="B1550" s="18" t="s">
        <v>36</v>
      </c>
      <c r="C1550" s="28">
        <v>42036</v>
      </c>
      <c r="D1550" s="26">
        <v>6</v>
      </c>
      <c r="E1550" s="9" t="s">
        <v>37</v>
      </c>
      <c r="F1550" s="20" t="s">
        <v>38</v>
      </c>
      <c r="G1550" s="71">
        <v>793189594</v>
      </c>
      <c r="H1550" s="72">
        <f aca="true" t="shared" si="29" ref="H1550:H1568">+G1550</f>
        <v>793189594</v>
      </c>
      <c r="I1550" s="19" t="s">
        <v>905</v>
      </c>
      <c r="J1550" s="19" t="s">
        <v>905</v>
      </c>
      <c r="K1550" s="20" t="s">
        <v>39</v>
      </c>
      <c r="N1550" s="14"/>
    </row>
    <row r="1551" spans="1:14" s="13" customFormat="1" ht="337.5">
      <c r="A1551" s="17" t="s">
        <v>35</v>
      </c>
      <c r="B1551" s="18" t="s">
        <v>41</v>
      </c>
      <c r="C1551" s="28">
        <v>42036</v>
      </c>
      <c r="D1551" s="26">
        <v>6</v>
      </c>
      <c r="E1551" s="9" t="s">
        <v>37</v>
      </c>
      <c r="F1551" s="20" t="s">
        <v>38</v>
      </c>
      <c r="G1551" s="71">
        <v>1296582129</v>
      </c>
      <c r="H1551" s="72">
        <f t="shared" si="29"/>
        <v>1296582129</v>
      </c>
      <c r="I1551" s="19" t="s">
        <v>905</v>
      </c>
      <c r="J1551" s="19" t="s">
        <v>905</v>
      </c>
      <c r="K1551" s="20" t="s">
        <v>39</v>
      </c>
      <c r="N1551" s="14"/>
    </row>
    <row r="1552" spans="1:14" s="13" customFormat="1" ht="337.5">
      <c r="A1552" s="17" t="s">
        <v>35</v>
      </c>
      <c r="B1552" s="18" t="s">
        <v>42</v>
      </c>
      <c r="C1552" s="28">
        <v>42036</v>
      </c>
      <c r="D1552" s="26">
        <v>6</v>
      </c>
      <c r="E1552" s="9" t="s">
        <v>37</v>
      </c>
      <c r="F1552" s="20" t="s">
        <v>38</v>
      </c>
      <c r="G1552" s="71">
        <v>1233194389</v>
      </c>
      <c r="H1552" s="72">
        <f t="shared" si="29"/>
        <v>1233194389</v>
      </c>
      <c r="I1552" s="19" t="s">
        <v>905</v>
      </c>
      <c r="J1552" s="19" t="s">
        <v>905</v>
      </c>
      <c r="K1552" s="20" t="s">
        <v>39</v>
      </c>
      <c r="N1552" s="14"/>
    </row>
    <row r="1553" spans="1:14" s="13" customFormat="1" ht="337.5">
      <c r="A1553" s="17" t="s">
        <v>35</v>
      </c>
      <c r="B1553" s="18" t="s">
        <v>43</v>
      </c>
      <c r="C1553" s="28">
        <v>42036</v>
      </c>
      <c r="D1553" s="26">
        <v>6</v>
      </c>
      <c r="E1553" s="9" t="s">
        <v>37</v>
      </c>
      <c r="F1553" s="20" t="s">
        <v>38</v>
      </c>
      <c r="G1553" s="71">
        <v>1574359550</v>
      </c>
      <c r="H1553" s="72">
        <f t="shared" si="29"/>
        <v>1574359550</v>
      </c>
      <c r="I1553" s="19" t="s">
        <v>905</v>
      </c>
      <c r="J1553" s="19" t="s">
        <v>905</v>
      </c>
      <c r="K1553" s="20" t="s">
        <v>39</v>
      </c>
      <c r="N1553" s="14"/>
    </row>
    <row r="1554" spans="1:14" s="13" customFormat="1" ht="337.5">
      <c r="A1554" s="17" t="s">
        <v>35</v>
      </c>
      <c r="B1554" s="18" t="s">
        <v>44</v>
      </c>
      <c r="C1554" s="28">
        <v>42036</v>
      </c>
      <c r="D1554" s="26">
        <v>6</v>
      </c>
      <c r="E1554" s="9" t="s">
        <v>37</v>
      </c>
      <c r="F1554" s="20" t="s">
        <v>38</v>
      </c>
      <c r="G1554" s="71">
        <v>1520444988</v>
      </c>
      <c r="H1554" s="72">
        <f t="shared" si="29"/>
        <v>1520444988</v>
      </c>
      <c r="I1554" s="19" t="s">
        <v>905</v>
      </c>
      <c r="J1554" s="19" t="s">
        <v>905</v>
      </c>
      <c r="K1554" s="20" t="s">
        <v>39</v>
      </c>
      <c r="N1554" s="14"/>
    </row>
    <row r="1555" spans="1:14" s="13" customFormat="1" ht="337.5">
      <c r="A1555" s="17" t="s">
        <v>35</v>
      </c>
      <c r="B1555" s="18" t="s">
        <v>45</v>
      </c>
      <c r="C1555" s="28">
        <v>42036</v>
      </c>
      <c r="D1555" s="26">
        <v>6</v>
      </c>
      <c r="E1555" s="9" t="s">
        <v>37</v>
      </c>
      <c r="F1555" s="20" t="s">
        <v>38</v>
      </c>
      <c r="G1555" s="71">
        <v>1529517721</v>
      </c>
      <c r="H1555" s="72">
        <f t="shared" si="29"/>
        <v>1529517721</v>
      </c>
      <c r="I1555" s="19" t="s">
        <v>905</v>
      </c>
      <c r="J1555" s="19" t="s">
        <v>905</v>
      </c>
      <c r="K1555" s="20" t="s">
        <v>39</v>
      </c>
      <c r="N1555" s="14"/>
    </row>
    <row r="1556" spans="1:14" s="13" customFormat="1" ht="337.5">
      <c r="A1556" s="17" t="s">
        <v>35</v>
      </c>
      <c r="B1556" s="18" t="s">
        <v>46</v>
      </c>
      <c r="C1556" s="28">
        <v>42036</v>
      </c>
      <c r="D1556" s="26">
        <v>6</v>
      </c>
      <c r="E1556" s="9" t="s">
        <v>37</v>
      </c>
      <c r="F1556" s="20" t="s">
        <v>38</v>
      </c>
      <c r="G1556" s="71">
        <v>1628483395</v>
      </c>
      <c r="H1556" s="72">
        <f t="shared" si="29"/>
        <v>1628483395</v>
      </c>
      <c r="I1556" s="19" t="s">
        <v>905</v>
      </c>
      <c r="J1556" s="19" t="s">
        <v>905</v>
      </c>
      <c r="K1556" s="20" t="s">
        <v>39</v>
      </c>
      <c r="N1556" s="14"/>
    </row>
    <row r="1557" spans="1:14" s="13" customFormat="1" ht="337.5">
      <c r="A1557" s="17" t="s">
        <v>35</v>
      </c>
      <c r="B1557" s="18" t="s">
        <v>47</v>
      </c>
      <c r="C1557" s="28">
        <v>42036</v>
      </c>
      <c r="D1557" s="26">
        <v>6</v>
      </c>
      <c r="E1557" s="9" t="s">
        <v>37</v>
      </c>
      <c r="F1557" s="20" t="s">
        <v>38</v>
      </c>
      <c r="G1557" s="71">
        <v>802393479</v>
      </c>
      <c r="H1557" s="72">
        <f t="shared" si="29"/>
        <v>802393479</v>
      </c>
      <c r="I1557" s="19" t="s">
        <v>905</v>
      </c>
      <c r="J1557" s="19" t="s">
        <v>905</v>
      </c>
      <c r="K1557" s="20" t="s">
        <v>39</v>
      </c>
      <c r="N1557" s="14"/>
    </row>
    <row r="1558" spans="1:14" s="13" customFormat="1" ht="337.5">
      <c r="A1558" s="17" t="s">
        <v>35</v>
      </c>
      <c r="B1558" s="18" t="s">
        <v>48</v>
      </c>
      <c r="C1558" s="28">
        <v>42036</v>
      </c>
      <c r="D1558" s="26">
        <v>6</v>
      </c>
      <c r="E1558" s="9" t="s">
        <v>37</v>
      </c>
      <c r="F1558" s="20" t="s">
        <v>38</v>
      </c>
      <c r="G1558" s="71">
        <v>2043357345</v>
      </c>
      <c r="H1558" s="72">
        <f t="shared" si="29"/>
        <v>2043357345</v>
      </c>
      <c r="I1558" s="19" t="s">
        <v>905</v>
      </c>
      <c r="J1558" s="19" t="s">
        <v>905</v>
      </c>
      <c r="K1558" s="20" t="s">
        <v>39</v>
      </c>
      <c r="N1558" s="14"/>
    </row>
    <row r="1559" spans="1:14" s="13" customFormat="1" ht="337.5">
      <c r="A1559" s="17" t="s">
        <v>35</v>
      </c>
      <c r="B1559" s="18" t="s">
        <v>49</v>
      </c>
      <c r="C1559" s="28">
        <v>42036</v>
      </c>
      <c r="D1559" s="26">
        <v>6</v>
      </c>
      <c r="E1559" s="9" t="s">
        <v>37</v>
      </c>
      <c r="F1559" s="20" t="s">
        <v>38</v>
      </c>
      <c r="G1559" s="71">
        <v>215948463</v>
      </c>
      <c r="H1559" s="72">
        <f t="shared" si="29"/>
        <v>215948463</v>
      </c>
      <c r="I1559" s="19" t="s">
        <v>905</v>
      </c>
      <c r="J1559" s="19" t="s">
        <v>905</v>
      </c>
      <c r="K1559" s="20" t="s">
        <v>39</v>
      </c>
      <c r="N1559" s="14"/>
    </row>
    <row r="1560" spans="1:14" s="13" customFormat="1" ht="337.5">
      <c r="A1560" s="17" t="s">
        <v>35</v>
      </c>
      <c r="B1560" s="18" t="s">
        <v>50</v>
      </c>
      <c r="C1560" s="28">
        <v>42036</v>
      </c>
      <c r="D1560" s="26">
        <v>6</v>
      </c>
      <c r="E1560" s="9" t="s">
        <v>37</v>
      </c>
      <c r="F1560" s="20" t="s">
        <v>38</v>
      </c>
      <c r="G1560" s="71">
        <v>2518682103</v>
      </c>
      <c r="H1560" s="72">
        <f t="shared" si="29"/>
        <v>2518682103</v>
      </c>
      <c r="I1560" s="19" t="s">
        <v>905</v>
      </c>
      <c r="J1560" s="19" t="s">
        <v>905</v>
      </c>
      <c r="K1560" s="20" t="s">
        <v>39</v>
      </c>
      <c r="N1560" s="14"/>
    </row>
    <row r="1561" spans="1:14" s="13" customFormat="1" ht="337.5">
      <c r="A1561" s="17" t="s">
        <v>35</v>
      </c>
      <c r="B1561" s="18" t="s">
        <v>51</v>
      </c>
      <c r="C1561" s="28">
        <v>42036</v>
      </c>
      <c r="D1561" s="26">
        <v>6</v>
      </c>
      <c r="E1561" s="9" t="s">
        <v>37</v>
      </c>
      <c r="F1561" s="20" t="s">
        <v>38</v>
      </c>
      <c r="G1561" s="71">
        <v>1537486307</v>
      </c>
      <c r="H1561" s="72">
        <f t="shared" si="29"/>
        <v>1537486307</v>
      </c>
      <c r="I1561" s="19" t="s">
        <v>905</v>
      </c>
      <c r="J1561" s="19" t="s">
        <v>905</v>
      </c>
      <c r="K1561" s="20" t="s">
        <v>39</v>
      </c>
      <c r="N1561" s="14"/>
    </row>
    <row r="1562" spans="1:14" s="13" customFormat="1" ht="337.5">
      <c r="A1562" s="17" t="s">
        <v>35</v>
      </c>
      <c r="B1562" s="18" t="s">
        <v>52</v>
      </c>
      <c r="C1562" s="28">
        <v>42036</v>
      </c>
      <c r="D1562" s="26">
        <v>6</v>
      </c>
      <c r="E1562" s="9" t="s">
        <v>37</v>
      </c>
      <c r="F1562" s="20" t="s">
        <v>38</v>
      </c>
      <c r="G1562" s="71">
        <v>1049903477</v>
      </c>
      <c r="H1562" s="72">
        <f t="shared" si="29"/>
        <v>1049903477</v>
      </c>
      <c r="I1562" s="19" t="s">
        <v>905</v>
      </c>
      <c r="J1562" s="19" t="s">
        <v>905</v>
      </c>
      <c r="K1562" s="20" t="s">
        <v>39</v>
      </c>
      <c r="N1562" s="14"/>
    </row>
    <row r="1563" spans="1:14" s="13" customFormat="1" ht="337.5">
      <c r="A1563" s="17" t="s">
        <v>35</v>
      </c>
      <c r="B1563" s="18" t="s">
        <v>53</v>
      </c>
      <c r="C1563" s="28">
        <v>42036</v>
      </c>
      <c r="D1563" s="26">
        <v>6</v>
      </c>
      <c r="E1563" s="9" t="s">
        <v>37</v>
      </c>
      <c r="F1563" s="20" t="s">
        <v>38</v>
      </c>
      <c r="G1563" s="71">
        <v>1471745060</v>
      </c>
      <c r="H1563" s="72">
        <f t="shared" si="29"/>
        <v>1471745060</v>
      </c>
      <c r="I1563" s="19" t="s">
        <v>905</v>
      </c>
      <c r="J1563" s="19" t="s">
        <v>905</v>
      </c>
      <c r="K1563" s="20" t="s">
        <v>39</v>
      </c>
      <c r="N1563" s="14"/>
    </row>
    <row r="1564" spans="1:14" s="13" customFormat="1" ht="131.25">
      <c r="A1564" s="17" t="s">
        <v>1282</v>
      </c>
      <c r="B1564" s="18" t="s">
        <v>1283</v>
      </c>
      <c r="C1564" s="28">
        <v>42036</v>
      </c>
      <c r="D1564" s="26">
        <v>12</v>
      </c>
      <c r="E1564" s="9" t="s">
        <v>37</v>
      </c>
      <c r="F1564" s="20" t="s">
        <v>66</v>
      </c>
      <c r="G1564" s="71">
        <v>74400000</v>
      </c>
      <c r="H1564" s="72">
        <f t="shared" si="29"/>
        <v>74400000</v>
      </c>
      <c r="I1564" s="19" t="s">
        <v>905</v>
      </c>
      <c r="J1564" s="19" t="s">
        <v>905</v>
      </c>
      <c r="K1564" s="20" t="s">
        <v>39</v>
      </c>
      <c r="N1564" s="14"/>
    </row>
    <row r="1565" spans="1:14" s="13" customFormat="1" ht="150">
      <c r="A1565" s="17">
        <v>73181300</v>
      </c>
      <c r="B1565" s="18" t="s">
        <v>1284</v>
      </c>
      <c r="C1565" s="28">
        <v>42050</v>
      </c>
      <c r="D1565" s="26">
        <v>12</v>
      </c>
      <c r="E1565" s="9" t="s">
        <v>37</v>
      </c>
      <c r="F1565" s="20" t="s">
        <v>66</v>
      </c>
      <c r="G1565" s="71">
        <v>100000000</v>
      </c>
      <c r="H1565" s="72">
        <f t="shared" si="29"/>
        <v>100000000</v>
      </c>
      <c r="I1565" s="19" t="s">
        <v>905</v>
      </c>
      <c r="J1565" s="19" t="s">
        <v>905</v>
      </c>
      <c r="K1565" s="20" t="s">
        <v>39</v>
      </c>
      <c r="N1565" s="14"/>
    </row>
    <row r="1566" spans="1:14" s="13" customFormat="1" ht="131.25">
      <c r="A1566" s="17">
        <v>51201617</v>
      </c>
      <c r="B1566" s="18" t="s">
        <v>1285</v>
      </c>
      <c r="C1566" s="28">
        <v>42144</v>
      </c>
      <c r="D1566" s="26">
        <v>3</v>
      </c>
      <c r="E1566" s="9" t="s">
        <v>37</v>
      </c>
      <c r="F1566" s="20" t="s">
        <v>66</v>
      </c>
      <c r="G1566" s="71">
        <v>100000000</v>
      </c>
      <c r="H1566" s="72">
        <f t="shared" si="29"/>
        <v>100000000</v>
      </c>
      <c r="I1566" s="19" t="s">
        <v>905</v>
      </c>
      <c r="J1566" s="19" t="s">
        <v>905</v>
      </c>
      <c r="K1566" s="20" t="s">
        <v>39</v>
      </c>
      <c r="N1566" s="14"/>
    </row>
    <row r="1567" spans="1:14" s="13" customFormat="1" ht="131.25">
      <c r="A1567" s="17">
        <v>77101505</v>
      </c>
      <c r="B1567" s="18" t="s">
        <v>1286</v>
      </c>
      <c r="C1567" s="28">
        <v>42095</v>
      </c>
      <c r="D1567" s="26">
        <v>3</v>
      </c>
      <c r="E1567" s="9" t="s">
        <v>37</v>
      </c>
      <c r="F1567" s="20" t="s">
        <v>66</v>
      </c>
      <c r="G1567" s="71">
        <v>473200000</v>
      </c>
      <c r="H1567" s="72">
        <f t="shared" si="29"/>
        <v>473200000</v>
      </c>
      <c r="I1567" s="19" t="s">
        <v>905</v>
      </c>
      <c r="J1567" s="19" t="s">
        <v>905</v>
      </c>
      <c r="K1567" s="20" t="s">
        <v>39</v>
      </c>
      <c r="N1567" s="14"/>
    </row>
    <row r="1568" spans="1:14" s="13" customFormat="1" ht="131.25">
      <c r="A1568" s="17" t="s">
        <v>35</v>
      </c>
      <c r="B1568" s="18" t="s">
        <v>1287</v>
      </c>
      <c r="C1568" s="28">
        <v>42156</v>
      </c>
      <c r="D1568" s="26">
        <v>6</v>
      </c>
      <c r="E1568" s="9" t="s">
        <v>37</v>
      </c>
      <c r="F1568" s="20" t="s">
        <v>55</v>
      </c>
      <c r="G1568" s="71">
        <v>100000000</v>
      </c>
      <c r="H1568" s="72">
        <f t="shared" si="29"/>
        <v>100000000</v>
      </c>
      <c r="I1568" s="19" t="s">
        <v>905</v>
      </c>
      <c r="J1568" s="19" t="s">
        <v>905</v>
      </c>
      <c r="K1568" s="20" t="s">
        <v>39</v>
      </c>
      <c r="N1568" s="14"/>
    </row>
    <row r="1569" spans="1:14" s="13" customFormat="1" ht="131.25">
      <c r="A1569" s="20">
        <v>80101505</v>
      </c>
      <c r="B1569" s="18" t="s">
        <v>1288</v>
      </c>
      <c r="C1569" s="28">
        <v>42064</v>
      </c>
      <c r="D1569" s="26">
        <v>12</v>
      </c>
      <c r="E1569" s="9" t="s">
        <v>37</v>
      </c>
      <c r="F1569" s="20" t="s">
        <v>66</v>
      </c>
      <c r="G1569" s="71">
        <v>43164000</v>
      </c>
      <c r="H1569" s="72">
        <f>+G1569</f>
        <v>43164000</v>
      </c>
      <c r="I1569" s="19" t="s">
        <v>905</v>
      </c>
      <c r="J1569" s="19" t="s">
        <v>905</v>
      </c>
      <c r="K1569" s="20" t="s">
        <v>39</v>
      </c>
      <c r="N1569" s="14"/>
    </row>
    <row r="1570" spans="1:14" s="13" customFormat="1" ht="131.25">
      <c r="A1570" s="20">
        <v>80101505</v>
      </c>
      <c r="B1570" s="18" t="s">
        <v>1289</v>
      </c>
      <c r="C1570" s="28">
        <v>42064</v>
      </c>
      <c r="D1570" s="26">
        <v>12</v>
      </c>
      <c r="E1570" s="9" t="s">
        <v>37</v>
      </c>
      <c r="F1570" s="20" t="s">
        <v>66</v>
      </c>
      <c r="G1570" s="71">
        <v>55848000</v>
      </c>
      <c r="H1570" s="72">
        <f aca="true" t="shared" si="30" ref="H1570:H1633">+G1570</f>
        <v>55848000</v>
      </c>
      <c r="I1570" s="19" t="s">
        <v>905</v>
      </c>
      <c r="J1570" s="19" t="s">
        <v>905</v>
      </c>
      <c r="K1570" s="20" t="s">
        <v>39</v>
      </c>
      <c r="N1570" s="14"/>
    </row>
    <row r="1571" spans="1:14" s="13" customFormat="1" ht="150">
      <c r="A1571" s="20">
        <v>80101505</v>
      </c>
      <c r="B1571" s="18" t="s">
        <v>1290</v>
      </c>
      <c r="C1571" s="28">
        <v>42064</v>
      </c>
      <c r="D1571" s="26">
        <v>12</v>
      </c>
      <c r="E1571" s="9" t="s">
        <v>37</v>
      </c>
      <c r="F1571" s="20" t="s">
        <v>66</v>
      </c>
      <c r="G1571" s="71">
        <v>55848000</v>
      </c>
      <c r="H1571" s="72">
        <f t="shared" si="30"/>
        <v>55848000</v>
      </c>
      <c r="I1571" s="19" t="s">
        <v>905</v>
      </c>
      <c r="J1571" s="19" t="s">
        <v>905</v>
      </c>
      <c r="K1571" s="20" t="s">
        <v>39</v>
      </c>
      <c r="N1571" s="14"/>
    </row>
    <row r="1572" spans="1:14" s="13" customFormat="1" ht="131.25">
      <c r="A1572" s="20">
        <v>80101505</v>
      </c>
      <c r="B1572" s="18" t="s">
        <v>1288</v>
      </c>
      <c r="C1572" s="28">
        <v>42064</v>
      </c>
      <c r="D1572" s="26">
        <v>12</v>
      </c>
      <c r="E1572" s="9" t="s">
        <v>37</v>
      </c>
      <c r="F1572" s="20" t="s">
        <v>66</v>
      </c>
      <c r="G1572" s="71">
        <v>43164000</v>
      </c>
      <c r="H1572" s="72">
        <f t="shared" si="30"/>
        <v>43164000</v>
      </c>
      <c r="I1572" s="19" t="s">
        <v>905</v>
      </c>
      <c r="J1572" s="19" t="s">
        <v>905</v>
      </c>
      <c r="K1572" s="20" t="s">
        <v>39</v>
      </c>
      <c r="N1572" s="14"/>
    </row>
    <row r="1573" spans="1:14" s="13" customFormat="1" ht="131.25">
      <c r="A1573" s="20">
        <v>80101505</v>
      </c>
      <c r="B1573" s="18" t="s">
        <v>1291</v>
      </c>
      <c r="C1573" s="28">
        <v>42064</v>
      </c>
      <c r="D1573" s="26">
        <v>12</v>
      </c>
      <c r="E1573" s="9" t="s">
        <v>37</v>
      </c>
      <c r="F1573" s="20" t="s">
        <v>66</v>
      </c>
      <c r="G1573" s="71">
        <v>31356000</v>
      </c>
      <c r="H1573" s="72">
        <f t="shared" si="30"/>
        <v>31356000</v>
      </c>
      <c r="I1573" s="19" t="s">
        <v>905</v>
      </c>
      <c r="J1573" s="19" t="s">
        <v>905</v>
      </c>
      <c r="K1573" s="20" t="s">
        <v>39</v>
      </c>
      <c r="N1573" s="14"/>
    </row>
    <row r="1574" spans="1:14" s="13" customFormat="1" ht="131.25">
      <c r="A1574" s="20">
        <v>80101505</v>
      </c>
      <c r="B1574" s="18" t="s">
        <v>1292</v>
      </c>
      <c r="C1574" s="28">
        <v>42064</v>
      </c>
      <c r="D1574" s="26">
        <v>12</v>
      </c>
      <c r="E1574" s="9" t="s">
        <v>37</v>
      </c>
      <c r="F1574" s="20" t="s">
        <v>66</v>
      </c>
      <c r="G1574" s="71">
        <v>66480000</v>
      </c>
      <c r="H1574" s="72">
        <f t="shared" si="30"/>
        <v>66480000</v>
      </c>
      <c r="I1574" s="19" t="s">
        <v>905</v>
      </c>
      <c r="J1574" s="19" t="s">
        <v>905</v>
      </c>
      <c r="K1574" s="20" t="s">
        <v>39</v>
      </c>
      <c r="N1574" s="14"/>
    </row>
    <row r="1575" spans="1:14" s="13" customFormat="1" ht="131.25">
      <c r="A1575" s="20">
        <v>80101505</v>
      </c>
      <c r="B1575" s="18" t="s">
        <v>1288</v>
      </c>
      <c r="C1575" s="28">
        <v>42064</v>
      </c>
      <c r="D1575" s="26">
        <v>12</v>
      </c>
      <c r="E1575" s="9" t="s">
        <v>37</v>
      </c>
      <c r="F1575" s="20" t="s">
        <v>66</v>
      </c>
      <c r="G1575" s="71">
        <v>43164000</v>
      </c>
      <c r="H1575" s="72">
        <f t="shared" si="30"/>
        <v>43164000</v>
      </c>
      <c r="I1575" s="19" t="s">
        <v>905</v>
      </c>
      <c r="J1575" s="19" t="s">
        <v>905</v>
      </c>
      <c r="K1575" s="20" t="s">
        <v>39</v>
      </c>
      <c r="N1575" s="14"/>
    </row>
    <row r="1576" spans="1:14" s="13" customFormat="1" ht="131.25">
      <c r="A1576" s="20">
        <v>80161500</v>
      </c>
      <c r="B1576" s="18" t="s">
        <v>1293</v>
      </c>
      <c r="C1576" s="28">
        <v>42064</v>
      </c>
      <c r="D1576" s="26">
        <v>12</v>
      </c>
      <c r="E1576" s="9" t="s">
        <v>37</v>
      </c>
      <c r="F1576" s="20" t="s">
        <v>66</v>
      </c>
      <c r="G1576" s="71">
        <v>22908000</v>
      </c>
      <c r="H1576" s="72">
        <f t="shared" si="30"/>
        <v>22908000</v>
      </c>
      <c r="I1576" s="19" t="s">
        <v>905</v>
      </c>
      <c r="J1576" s="19" t="s">
        <v>905</v>
      </c>
      <c r="K1576" s="20" t="s">
        <v>39</v>
      </c>
      <c r="N1576" s="14"/>
    </row>
    <row r="1577" spans="1:14" s="13" customFormat="1" ht="131.25">
      <c r="A1577" s="20">
        <v>80101505</v>
      </c>
      <c r="B1577" s="18" t="s">
        <v>1288</v>
      </c>
      <c r="C1577" s="28">
        <v>42064</v>
      </c>
      <c r="D1577" s="26">
        <v>12</v>
      </c>
      <c r="E1577" s="9" t="s">
        <v>37</v>
      </c>
      <c r="F1577" s="20" t="s">
        <v>66</v>
      </c>
      <c r="G1577" s="71">
        <v>43164000</v>
      </c>
      <c r="H1577" s="72">
        <f t="shared" si="30"/>
        <v>43164000</v>
      </c>
      <c r="I1577" s="19" t="s">
        <v>905</v>
      </c>
      <c r="J1577" s="19" t="s">
        <v>905</v>
      </c>
      <c r="K1577" s="20" t="s">
        <v>39</v>
      </c>
      <c r="N1577" s="14"/>
    </row>
    <row r="1578" spans="1:14" s="13" customFormat="1" ht="131.25">
      <c r="A1578" s="20">
        <v>80101505</v>
      </c>
      <c r="B1578" s="18" t="s">
        <v>1288</v>
      </c>
      <c r="C1578" s="28">
        <v>42064</v>
      </c>
      <c r="D1578" s="26">
        <v>12</v>
      </c>
      <c r="E1578" s="9" t="s">
        <v>37</v>
      </c>
      <c r="F1578" s="20" t="s">
        <v>66</v>
      </c>
      <c r="G1578" s="71">
        <v>43164000</v>
      </c>
      <c r="H1578" s="72">
        <f t="shared" si="30"/>
        <v>43164000</v>
      </c>
      <c r="I1578" s="19" t="s">
        <v>905</v>
      </c>
      <c r="J1578" s="19" t="s">
        <v>905</v>
      </c>
      <c r="K1578" s="20" t="s">
        <v>39</v>
      </c>
      <c r="N1578" s="14"/>
    </row>
    <row r="1579" spans="1:14" s="13" customFormat="1" ht="131.25">
      <c r="A1579" s="20">
        <v>80161500</v>
      </c>
      <c r="B1579" s="18" t="s">
        <v>1293</v>
      </c>
      <c r="C1579" s="28">
        <v>42064</v>
      </c>
      <c r="D1579" s="26">
        <v>12</v>
      </c>
      <c r="E1579" s="9" t="s">
        <v>37</v>
      </c>
      <c r="F1579" s="20" t="s">
        <v>66</v>
      </c>
      <c r="G1579" s="71">
        <v>20880000</v>
      </c>
      <c r="H1579" s="72">
        <f t="shared" si="30"/>
        <v>20880000</v>
      </c>
      <c r="I1579" s="19" t="s">
        <v>905</v>
      </c>
      <c r="J1579" s="19" t="s">
        <v>905</v>
      </c>
      <c r="K1579" s="20" t="s">
        <v>39</v>
      </c>
      <c r="N1579" s="14"/>
    </row>
    <row r="1580" spans="1:14" s="13" customFormat="1" ht="131.25">
      <c r="A1580" s="20">
        <v>80161500</v>
      </c>
      <c r="B1580" s="18" t="s">
        <v>1293</v>
      </c>
      <c r="C1580" s="28">
        <v>42064</v>
      </c>
      <c r="D1580" s="26">
        <v>12</v>
      </c>
      <c r="E1580" s="9" t="s">
        <v>37</v>
      </c>
      <c r="F1580" s="20" t="s">
        <v>66</v>
      </c>
      <c r="G1580" s="71">
        <v>24780000</v>
      </c>
      <c r="H1580" s="72">
        <f t="shared" si="30"/>
        <v>24780000</v>
      </c>
      <c r="I1580" s="19" t="s">
        <v>905</v>
      </c>
      <c r="J1580" s="19" t="s">
        <v>905</v>
      </c>
      <c r="K1580" s="20" t="s">
        <v>39</v>
      </c>
      <c r="N1580" s="14"/>
    </row>
    <row r="1581" spans="1:14" s="13" customFormat="1" ht="131.25">
      <c r="A1581" s="20">
        <v>80101505</v>
      </c>
      <c r="B1581" s="18" t="s">
        <v>1294</v>
      </c>
      <c r="C1581" s="28">
        <v>42064</v>
      </c>
      <c r="D1581" s="26">
        <v>12</v>
      </c>
      <c r="E1581" s="9" t="s">
        <v>37</v>
      </c>
      <c r="F1581" s="20" t="s">
        <v>66</v>
      </c>
      <c r="G1581" s="71">
        <v>66480000</v>
      </c>
      <c r="H1581" s="72">
        <f t="shared" si="30"/>
        <v>66480000</v>
      </c>
      <c r="I1581" s="19" t="s">
        <v>905</v>
      </c>
      <c r="J1581" s="19" t="s">
        <v>905</v>
      </c>
      <c r="K1581" s="20" t="s">
        <v>39</v>
      </c>
      <c r="N1581" s="14"/>
    </row>
    <row r="1582" spans="1:14" s="13" customFormat="1" ht="131.25">
      <c r="A1582" s="20">
        <v>80101505</v>
      </c>
      <c r="B1582" s="18" t="s">
        <v>1288</v>
      </c>
      <c r="C1582" s="28">
        <v>42064</v>
      </c>
      <c r="D1582" s="26">
        <v>12</v>
      </c>
      <c r="E1582" s="9" t="s">
        <v>37</v>
      </c>
      <c r="F1582" s="20" t="s">
        <v>66</v>
      </c>
      <c r="G1582" s="71">
        <v>43164000</v>
      </c>
      <c r="H1582" s="72">
        <f t="shared" si="30"/>
        <v>43164000</v>
      </c>
      <c r="I1582" s="19" t="s">
        <v>905</v>
      </c>
      <c r="J1582" s="19" t="s">
        <v>905</v>
      </c>
      <c r="K1582" s="20" t="s">
        <v>39</v>
      </c>
      <c r="N1582" s="14"/>
    </row>
    <row r="1583" spans="1:14" s="13" customFormat="1" ht="131.25">
      <c r="A1583" s="20">
        <v>80101505</v>
      </c>
      <c r="B1583" s="18" t="s">
        <v>1288</v>
      </c>
      <c r="C1583" s="28">
        <v>42064</v>
      </c>
      <c r="D1583" s="26">
        <v>12</v>
      </c>
      <c r="E1583" s="9" t="s">
        <v>37</v>
      </c>
      <c r="F1583" s="20" t="s">
        <v>66</v>
      </c>
      <c r="G1583" s="71">
        <v>43164000</v>
      </c>
      <c r="H1583" s="72">
        <f t="shared" si="30"/>
        <v>43164000</v>
      </c>
      <c r="I1583" s="19" t="s">
        <v>905</v>
      </c>
      <c r="J1583" s="19" t="s">
        <v>905</v>
      </c>
      <c r="K1583" s="20" t="s">
        <v>39</v>
      </c>
      <c r="N1583" s="14"/>
    </row>
    <row r="1584" spans="1:14" s="13" customFormat="1" ht="131.25">
      <c r="A1584" s="20">
        <v>80161500</v>
      </c>
      <c r="B1584" s="18" t="s">
        <v>1295</v>
      </c>
      <c r="C1584" s="28">
        <v>42064</v>
      </c>
      <c r="D1584" s="26">
        <v>12</v>
      </c>
      <c r="E1584" s="9" t="s">
        <v>37</v>
      </c>
      <c r="F1584" s="20" t="s">
        <v>66</v>
      </c>
      <c r="G1584" s="71">
        <v>22908000</v>
      </c>
      <c r="H1584" s="72">
        <f t="shared" si="30"/>
        <v>22908000</v>
      </c>
      <c r="I1584" s="19" t="s">
        <v>905</v>
      </c>
      <c r="J1584" s="19" t="s">
        <v>905</v>
      </c>
      <c r="K1584" s="20" t="s">
        <v>39</v>
      </c>
      <c r="N1584" s="14"/>
    </row>
    <row r="1585" spans="1:14" s="13" customFormat="1" ht="131.25">
      <c r="A1585" s="20">
        <v>80101505</v>
      </c>
      <c r="B1585" s="18" t="s">
        <v>1288</v>
      </c>
      <c r="C1585" s="28">
        <v>42064</v>
      </c>
      <c r="D1585" s="26">
        <v>12</v>
      </c>
      <c r="E1585" s="9" t="s">
        <v>37</v>
      </c>
      <c r="F1585" s="20" t="s">
        <v>66</v>
      </c>
      <c r="G1585" s="71">
        <v>43164000</v>
      </c>
      <c r="H1585" s="72">
        <f t="shared" si="30"/>
        <v>43164000</v>
      </c>
      <c r="I1585" s="19" t="s">
        <v>905</v>
      </c>
      <c r="J1585" s="19" t="s">
        <v>905</v>
      </c>
      <c r="K1585" s="20" t="s">
        <v>39</v>
      </c>
      <c r="N1585" s="14"/>
    </row>
    <row r="1586" spans="1:14" s="13" customFormat="1" ht="131.25">
      <c r="A1586" s="20">
        <v>80161500</v>
      </c>
      <c r="B1586" s="18" t="s">
        <v>1293</v>
      </c>
      <c r="C1586" s="28">
        <v>42064</v>
      </c>
      <c r="D1586" s="26">
        <v>12</v>
      </c>
      <c r="E1586" s="9" t="s">
        <v>37</v>
      </c>
      <c r="F1586" s="20" t="s">
        <v>66</v>
      </c>
      <c r="G1586" s="71">
        <v>20880000</v>
      </c>
      <c r="H1586" s="72">
        <f t="shared" si="30"/>
        <v>20880000</v>
      </c>
      <c r="I1586" s="19" t="s">
        <v>905</v>
      </c>
      <c r="J1586" s="19" t="s">
        <v>905</v>
      </c>
      <c r="K1586" s="20" t="s">
        <v>39</v>
      </c>
      <c r="N1586" s="14"/>
    </row>
    <row r="1587" spans="1:14" s="13" customFormat="1" ht="150">
      <c r="A1587" s="20">
        <v>80101505</v>
      </c>
      <c r="B1587" s="18" t="s">
        <v>1296</v>
      </c>
      <c r="C1587" s="28">
        <v>42064</v>
      </c>
      <c r="D1587" s="26">
        <v>12</v>
      </c>
      <c r="E1587" s="9" t="s">
        <v>37</v>
      </c>
      <c r="F1587" s="20" t="s">
        <v>66</v>
      </c>
      <c r="G1587" s="71">
        <v>55848000</v>
      </c>
      <c r="H1587" s="72">
        <f t="shared" si="30"/>
        <v>55848000</v>
      </c>
      <c r="I1587" s="19" t="s">
        <v>905</v>
      </c>
      <c r="J1587" s="19" t="s">
        <v>905</v>
      </c>
      <c r="K1587" s="20" t="s">
        <v>39</v>
      </c>
      <c r="N1587" s="14"/>
    </row>
    <row r="1588" spans="1:14" s="13" customFormat="1" ht="131.25">
      <c r="A1588" s="20">
        <v>80101505</v>
      </c>
      <c r="B1588" s="18" t="s">
        <v>1297</v>
      </c>
      <c r="C1588" s="28">
        <v>42064</v>
      </c>
      <c r="D1588" s="26">
        <v>12</v>
      </c>
      <c r="E1588" s="9" t="s">
        <v>37</v>
      </c>
      <c r="F1588" s="20" t="s">
        <v>66</v>
      </c>
      <c r="G1588" s="71">
        <v>66480000</v>
      </c>
      <c r="H1588" s="72">
        <f t="shared" si="30"/>
        <v>66480000</v>
      </c>
      <c r="I1588" s="19" t="s">
        <v>905</v>
      </c>
      <c r="J1588" s="19" t="s">
        <v>905</v>
      </c>
      <c r="K1588" s="20" t="s">
        <v>39</v>
      </c>
      <c r="N1588" s="14"/>
    </row>
    <row r="1589" spans="1:14" s="13" customFormat="1" ht="150">
      <c r="A1589" s="20">
        <v>80101505</v>
      </c>
      <c r="B1589" s="18" t="s">
        <v>1298</v>
      </c>
      <c r="C1589" s="28">
        <v>42064</v>
      </c>
      <c r="D1589" s="26">
        <v>12</v>
      </c>
      <c r="E1589" s="9" t="s">
        <v>37</v>
      </c>
      <c r="F1589" s="20" t="s">
        <v>66</v>
      </c>
      <c r="G1589" s="71">
        <v>66480000</v>
      </c>
      <c r="H1589" s="72">
        <f t="shared" si="30"/>
        <v>66480000</v>
      </c>
      <c r="I1589" s="19" t="s">
        <v>905</v>
      </c>
      <c r="J1589" s="19" t="s">
        <v>905</v>
      </c>
      <c r="K1589" s="20" t="s">
        <v>39</v>
      </c>
      <c r="N1589" s="14"/>
    </row>
    <row r="1590" spans="1:14" s="13" customFormat="1" ht="131.25">
      <c r="A1590" s="20">
        <v>80101505</v>
      </c>
      <c r="B1590" s="18" t="s">
        <v>1294</v>
      </c>
      <c r="C1590" s="28">
        <v>42064</v>
      </c>
      <c r="D1590" s="26">
        <v>12</v>
      </c>
      <c r="E1590" s="9" t="s">
        <v>37</v>
      </c>
      <c r="F1590" s="20" t="s">
        <v>66</v>
      </c>
      <c r="G1590" s="71">
        <v>55848000</v>
      </c>
      <c r="H1590" s="72">
        <f t="shared" si="30"/>
        <v>55848000</v>
      </c>
      <c r="I1590" s="19" t="s">
        <v>905</v>
      </c>
      <c r="J1590" s="19" t="s">
        <v>905</v>
      </c>
      <c r="K1590" s="20" t="s">
        <v>39</v>
      </c>
      <c r="N1590" s="14"/>
    </row>
    <row r="1591" spans="1:14" s="13" customFormat="1" ht="131.25">
      <c r="A1591" s="20">
        <v>80101505</v>
      </c>
      <c r="B1591" s="18" t="s">
        <v>1299</v>
      </c>
      <c r="C1591" s="28">
        <v>42064</v>
      </c>
      <c r="D1591" s="26">
        <v>12</v>
      </c>
      <c r="E1591" s="9" t="s">
        <v>37</v>
      </c>
      <c r="F1591" s="20" t="s">
        <v>66</v>
      </c>
      <c r="G1591" s="71">
        <v>55848000</v>
      </c>
      <c r="H1591" s="72">
        <f t="shared" si="30"/>
        <v>55848000</v>
      </c>
      <c r="I1591" s="19" t="s">
        <v>905</v>
      </c>
      <c r="J1591" s="19" t="s">
        <v>905</v>
      </c>
      <c r="K1591" s="20" t="s">
        <v>39</v>
      </c>
      <c r="N1591" s="14"/>
    </row>
    <row r="1592" spans="1:14" s="13" customFormat="1" ht="131.25">
      <c r="A1592" s="20">
        <v>80161500</v>
      </c>
      <c r="B1592" s="18" t="s">
        <v>1293</v>
      </c>
      <c r="C1592" s="28">
        <v>42064</v>
      </c>
      <c r="D1592" s="26">
        <v>12</v>
      </c>
      <c r="E1592" s="9" t="s">
        <v>37</v>
      </c>
      <c r="F1592" s="20" t="s">
        <v>66</v>
      </c>
      <c r="G1592" s="71">
        <v>22908000</v>
      </c>
      <c r="H1592" s="72">
        <f t="shared" si="30"/>
        <v>22908000</v>
      </c>
      <c r="I1592" s="19" t="s">
        <v>905</v>
      </c>
      <c r="J1592" s="19" t="s">
        <v>905</v>
      </c>
      <c r="K1592" s="20" t="s">
        <v>39</v>
      </c>
      <c r="N1592" s="14"/>
    </row>
    <row r="1593" spans="1:14" s="13" customFormat="1" ht="131.25">
      <c r="A1593" s="20">
        <v>80101505</v>
      </c>
      <c r="B1593" s="18" t="s">
        <v>1288</v>
      </c>
      <c r="C1593" s="28">
        <v>42064</v>
      </c>
      <c r="D1593" s="26">
        <v>12</v>
      </c>
      <c r="E1593" s="9" t="s">
        <v>37</v>
      </c>
      <c r="F1593" s="20" t="s">
        <v>66</v>
      </c>
      <c r="G1593" s="71">
        <v>43164000</v>
      </c>
      <c r="H1593" s="72">
        <f t="shared" si="30"/>
        <v>43164000</v>
      </c>
      <c r="I1593" s="19" t="s">
        <v>905</v>
      </c>
      <c r="J1593" s="19" t="s">
        <v>905</v>
      </c>
      <c r="K1593" s="20" t="s">
        <v>39</v>
      </c>
      <c r="N1593" s="14"/>
    </row>
    <row r="1594" spans="1:14" s="13" customFormat="1" ht="131.25">
      <c r="A1594" s="20">
        <v>80101505</v>
      </c>
      <c r="B1594" s="18" t="s">
        <v>1288</v>
      </c>
      <c r="C1594" s="28">
        <v>42064</v>
      </c>
      <c r="D1594" s="26">
        <v>12</v>
      </c>
      <c r="E1594" s="9" t="s">
        <v>37</v>
      </c>
      <c r="F1594" s="20" t="s">
        <v>66</v>
      </c>
      <c r="G1594" s="71">
        <v>38196000</v>
      </c>
      <c r="H1594" s="72">
        <f t="shared" si="30"/>
        <v>38196000</v>
      </c>
      <c r="I1594" s="19" t="s">
        <v>905</v>
      </c>
      <c r="J1594" s="19" t="s">
        <v>905</v>
      </c>
      <c r="K1594" s="20" t="s">
        <v>39</v>
      </c>
      <c r="N1594" s="14"/>
    </row>
    <row r="1595" spans="1:14" s="13" customFormat="1" ht="131.25">
      <c r="A1595" s="20">
        <v>80101505</v>
      </c>
      <c r="B1595" s="18" t="s">
        <v>1288</v>
      </c>
      <c r="C1595" s="28">
        <v>42064</v>
      </c>
      <c r="D1595" s="26">
        <v>12</v>
      </c>
      <c r="E1595" s="9" t="s">
        <v>37</v>
      </c>
      <c r="F1595" s="20" t="s">
        <v>66</v>
      </c>
      <c r="G1595" s="71">
        <v>43164000</v>
      </c>
      <c r="H1595" s="72">
        <f t="shared" si="30"/>
        <v>43164000</v>
      </c>
      <c r="I1595" s="19" t="s">
        <v>905</v>
      </c>
      <c r="J1595" s="19" t="s">
        <v>905</v>
      </c>
      <c r="K1595" s="20" t="s">
        <v>39</v>
      </c>
      <c r="N1595" s="14"/>
    </row>
    <row r="1596" spans="1:14" s="13" customFormat="1" ht="131.25">
      <c r="A1596" s="20">
        <v>80101505</v>
      </c>
      <c r="B1596" s="18" t="s">
        <v>1300</v>
      </c>
      <c r="C1596" s="28">
        <v>42064</v>
      </c>
      <c r="D1596" s="26">
        <v>12</v>
      </c>
      <c r="E1596" s="9" t="s">
        <v>37</v>
      </c>
      <c r="F1596" s="20" t="s">
        <v>66</v>
      </c>
      <c r="G1596" s="71">
        <v>66480000</v>
      </c>
      <c r="H1596" s="72">
        <f t="shared" si="30"/>
        <v>66480000</v>
      </c>
      <c r="I1596" s="19" t="s">
        <v>905</v>
      </c>
      <c r="J1596" s="19" t="s">
        <v>905</v>
      </c>
      <c r="K1596" s="20" t="s">
        <v>39</v>
      </c>
      <c r="N1596" s="14"/>
    </row>
    <row r="1597" spans="1:14" s="13" customFormat="1" ht="131.25">
      <c r="A1597" s="20">
        <v>80101505</v>
      </c>
      <c r="B1597" s="18" t="s">
        <v>1301</v>
      </c>
      <c r="C1597" s="28">
        <v>42064</v>
      </c>
      <c r="D1597" s="26">
        <v>12</v>
      </c>
      <c r="E1597" s="9" t="s">
        <v>37</v>
      </c>
      <c r="F1597" s="20" t="s">
        <v>66</v>
      </c>
      <c r="G1597" s="71">
        <v>71628000</v>
      </c>
      <c r="H1597" s="72">
        <f t="shared" si="30"/>
        <v>71628000</v>
      </c>
      <c r="I1597" s="19" t="s">
        <v>905</v>
      </c>
      <c r="J1597" s="19" t="s">
        <v>905</v>
      </c>
      <c r="K1597" s="20" t="s">
        <v>39</v>
      </c>
      <c r="N1597" s="14"/>
    </row>
    <row r="1598" spans="1:14" s="13" customFormat="1" ht="131.25">
      <c r="A1598" s="20">
        <v>80101505</v>
      </c>
      <c r="B1598" s="18" t="s">
        <v>1288</v>
      </c>
      <c r="C1598" s="28">
        <v>42064</v>
      </c>
      <c r="D1598" s="26">
        <v>12</v>
      </c>
      <c r="E1598" s="9" t="s">
        <v>37</v>
      </c>
      <c r="F1598" s="20" t="s">
        <v>66</v>
      </c>
      <c r="G1598" s="71">
        <v>43164000</v>
      </c>
      <c r="H1598" s="72">
        <f t="shared" si="30"/>
        <v>43164000</v>
      </c>
      <c r="I1598" s="19" t="s">
        <v>905</v>
      </c>
      <c r="J1598" s="19" t="s">
        <v>905</v>
      </c>
      <c r="K1598" s="20" t="s">
        <v>39</v>
      </c>
      <c r="N1598" s="14"/>
    </row>
    <row r="1599" spans="1:14" s="13" customFormat="1" ht="131.25">
      <c r="A1599" s="20">
        <v>80101505</v>
      </c>
      <c r="B1599" s="18" t="s">
        <v>1288</v>
      </c>
      <c r="C1599" s="28">
        <v>42064</v>
      </c>
      <c r="D1599" s="26">
        <v>12</v>
      </c>
      <c r="E1599" s="9" t="s">
        <v>37</v>
      </c>
      <c r="F1599" s="20" t="s">
        <v>66</v>
      </c>
      <c r="G1599" s="71">
        <v>43164000</v>
      </c>
      <c r="H1599" s="72">
        <f t="shared" si="30"/>
        <v>43164000</v>
      </c>
      <c r="I1599" s="19" t="s">
        <v>905</v>
      </c>
      <c r="J1599" s="19" t="s">
        <v>905</v>
      </c>
      <c r="K1599" s="20" t="s">
        <v>39</v>
      </c>
      <c r="N1599" s="14"/>
    </row>
    <row r="1600" spans="1:14" s="13" customFormat="1" ht="131.25">
      <c r="A1600" s="20">
        <v>80101505</v>
      </c>
      <c r="B1600" s="18" t="s">
        <v>1302</v>
      </c>
      <c r="C1600" s="28">
        <v>42064</v>
      </c>
      <c r="D1600" s="26">
        <v>12</v>
      </c>
      <c r="E1600" s="9" t="s">
        <v>37</v>
      </c>
      <c r="F1600" s="20" t="s">
        <v>66</v>
      </c>
      <c r="G1600" s="71">
        <v>66480000</v>
      </c>
      <c r="H1600" s="72">
        <f t="shared" si="30"/>
        <v>66480000</v>
      </c>
      <c r="I1600" s="19" t="s">
        <v>905</v>
      </c>
      <c r="J1600" s="19" t="s">
        <v>905</v>
      </c>
      <c r="K1600" s="20" t="s">
        <v>39</v>
      </c>
      <c r="N1600" s="14"/>
    </row>
    <row r="1601" spans="1:14" s="13" customFormat="1" ht="150">
      <c r="A1601" s="20">
        <v>80101505</v>
      </c>
      <c r="B1601" s="18" t="s">
        <v>1303</v>
      </c>
      <c r="C1601" s="28">
        <v>42064</v>
      </c>
      <c r="D1601" s="26">
        <v>12</v>
      </c>
      <c r="E1601" s="9" t="s">
        <v>37</v>
      </c>
      <c r="F1601" s="20" t="s">
        <v>66</v>
      </c>
      <c r="G1601" s="71">
        <v>66480000</v>
      </c>
      <c r="H1601" s="72">
        <f t="shared" si="30"/>
        <v>66480000</v>
      </c>
      <c r="I1601" s="19" t="s">
        <v>905</v>
      </c>
      <c r="J1601" s="19" t="s">
        <v>905</v>
      </c>
      <c r="K1601" s="20" t="s">
        <v>39</v>
      </c>
      <c r="N1601" s="14"/>
    </row>
    <row r="1602" spans="1:14" s="13" customFormat="1" ht="131.25">
      <c r="A1602" s="20">
        <v>80101505</v>
      </c>
      <c r="B1602" s="18" t="s">
        <v>1289</v>
      </c>
      <c r="C1602" s="28">
        <v>42064</v>
      </c>
      <c r="D1602" s="26">
        <v>12</v>
      </c>
      <c r="E1602" s="9" t="s">
        <v>37</v>
      </c>
      <c r="F1602" s="20" t="s">
        <v>66</v>
      </c>
      <c r="G1602" s="71">
        <v>66480000</v>
      </c>
      <c r="H1602" s="72">
        <f t="shared" si="30"/>
        <v>66480000</v>
      </c>
      <c r="I1602" s="19" t="s">
        <v>905</v>
      </c>
      <c r="J1602" s="19" t="s">
        <v>905</v>
      </c>
      <c r="K1602" s="20" t="s">
        <v>39</v>
      </c>
      <c r="N1602" s="14"/>
    </row>
    <row r="1603" spans="1:14" s="13" customFormat="1" ht="150">
      <c r="A1603" s="20">
        <v>80101505</v>
      </c>
      <c r="B1603" s="18" t="s">
        <v>1304</v>
      </c>
      <c r="C1603" s="28">
        <v>42064</v>
      </c>
      <c r="D1603" s="26">
        <v>12</v>
      </c>
      <c r="E1603" s="9" t="s">
        <v>37</v>
      </c>
      <c r="F1603" s="20" t="s">
        <v>66</v>
      </c>
      <c r="G1603" s="71">
        <v>66480000</v>
      </c>
      <c r="H1603" s="72">
        <f t="shared" si="30"/>
        <v>66480000</v>
      </c>
      <c r="I1603" s="19" t="s">
        <v>905</v>
      </c>
      <c r="J1603" s="19" t="s">
        <v>905</v>
      </c>
      <c r="K1603" s="20" t="s">
        <v>39</v>
      </c>
      <c r="N1603" s="14"/>
    </row>
    <row r="1604" spans="1:14" s="13" customFormat="1" ht="131.25">
      <c r="A1604" s="20">
        <v>80101505</v>
      </c>
      <c r="B1604" s="18" t="s">
        <v>1288</v>
      </c>
      <c r="C1604" s="28">
        <v>42064</v>
      </c>
      <c r="D1604" s="26">
        <v>12</v>
      </c>
      <c r="E1604" s="9" t="s">
        <v>37</v>
      </c>
      <c r="F1604" s="20" t="s">
        <v>66</v>
      </c>
      <c r="G1604" s="71">
        <v>43164000</v>
      </c>
      <c r="H1604" s="72">
        <f t="shared" si="30"/>
        <v>43164000</v>
      </c>
      <c r="I1604" s="19" t="s">
        <v>905</v>
      </c>
      <c r="J1604" s="19" t="s">
        <v>905</v>
      </c>
      <c r="K1604" s="20" t="s">
        <v>39</v>
      </c>
      <c r="N1604" s="14"/>
    </row>
    <row r="1605" spans="1:14" s="13" customFormat="1" ht="131.25">
      <c r="A1605" s="20">
        <v>80101505</v>
      </c>
      <c r="B1605" s="18" t="s">
        <v>1305</v>
      </c>
      <c r="C1605" s="28">
        <v>42064</v>
      </c>
      <c r="D1605" s="26">
        <v>12</v>
      </c>
      <c r="E1605" s="9" t="s">
        <v>37</v>
      </c>
      <c r="F1605" s="20" t="s">
        <v>66</v>
      </c>
      <c r="G1605" s="71">
        <v>49428000</v>
      </c>
      <c r="H1605" s="72">
        <f t="shared" si="30"/>
        <v>49428000</v>
      </c>
      <c r="I1605" s="19" t="s">
        <v>905</v>
      </c>
      <c r="J1605" s="19" t="s">
        <v>905</v>
      </c>
      <c r="K1605" s="20" t="s">
        <v>39</v>
      </c>
      <c r="N1605" s="14"/>
    </row>
    <row r="1606" spans="1:14" s="13" customFormat="1" ht="131.25">
      <c r="A1606" s="20">
        <v>80101505</v>
      </c>
      <c r="B1606" s="18" t="s">
        <v>1288</v>
      </c>
      <c r="C1606" s="28">
        <v>42064</v>
      </c>
      <c r="D1606" s="26">
        <v>12</v>
      </c>
      <c r="E1606" s="9" t="s">
        <v>37</v>
      </c>
      <c r="F1606" s="20" t="s">
        <v>66</v>
      </c>
      <c r="G1606" s="71">
        <v>43164000</v>
      </c>
      <c r="H1606" s="72">
        <f t="shared" si="30"/>
        <v>43164000</v>
      </c>
      <c r="I1606" s="19" t="s">
        <v>905</v>
      </c>
      <c r="J1606" s="19" t="s">
        <v>905</v>
      </c>
      <c r="K1606" s="20" t="s">
        <v>39</v>
      </c>
      <c r="N1606" s="14"/>
    </row>
    <row r="1607" spans="1:14" s="13" customFormat="1" ht="131.25">
      <c r="A1607" s="20">
        <v>80101505</v>
      </c>
      <c r="B1607" s="18" t="s">
        <v>1299</v>
      </c>
      <c r="C1607" s="28">
        <v>42064</v>
      </c>
      <c r="D1607" s="26">
        <v>12</v>
      </c>
      <c r="E1607" s="9" t="s">
        <v>37</v>
      </c>
      <c r="F1607" s="20" t="s">
        <v>66</v>
      </c>
      <c r="G1607" s="71">
        <v>66480000</v>
      </c>
      <c r="H1607" s="72">
        <f t="shared" si="30"/>
        <v>66480000</v>
      </c>
      <c r="I1607" s="19" t="s">
        <v>905</v>
      </c>
      <c r="J1607" s="19" t="s">
        <v>905</v>
      </c>
      <c r="K1607" s="20" t="s">
        <v>39</v>
      </c>
      <c r="N1607" s="14"/>
    </row>
    <row r="1608" spans="1:14" s="13" customFormat="1" ht="131.25">
      <c r="A1608" s="20">
        <v>80101505</v>
      </c>
      <c r="B1608" s="18" t="s">
        <v>1288</v>
      </c>
      <c r="C1608" s="28">
        <v>42064</v>
      </c>
      <c r="D1608" s="26">
        <v>12</v>
      </c>
      <c r="E1608" s="9" t="s">
        <v>37</v>
      </c>
      <c r="F1608" s="20" t="s">
        <v>66</v>
      </c>
      <c r="G1608" s="71">
        <v>43164000</v>
      </c>
      <c r="H1608" s="72">
        <f t="shared" si="30"/>
        <v>43164000</v>
      </c>
      <c r="I1608" s="19" t="s">
        <v>905</v>
      </c>
      <c r="J1608" s="19" t="s">
        <v>905</v>
      </c>
      <c r="K1608" s="20" t="s">
        <v>39</v>
      </c>
      <c r="N1608" s="14"/>
    </row>
    <row r="1609" spans="1:14" s="13" customFormat="1" ht="168.75">
      <c r="A1609" s="20">
        <v>80101505</v>
      </c>
      <c r="B1609" s="18" t="s">
        <v>1306</v>
      </c>
      <c r="C1609" s="28">
        <v>42064</v>
      </c>
      <c r="D1609" s="26">
        <v>12</v>
      </c>
      <c r="E1609" s="9" t="s">
        <v>37</v>
      </c>
      <c r="F1609" s="20" t="s">
        <v>66</v>
      </c>
      <c r="G1609" s="71">
        <v>66480000</v>
      </c>
      <c r="H1609" s="72">
        <f t="shared" si="30"/>
        <v>66480000</v>
      </c>
      <c r="I1609" s="19" t="s">
        <v>905</v>
      </c>
      <c r="J1609" s="19" t="s">
        <v>905</v>
      </c>
      <c r="K1609" s="20" t="s">
        <v>39</v>
      </c>
      <c r="N1609" s="14"/>
    </row>
    <row r="1610" spans="1:14" s="13" customFormat="1" ht="150">
      <c r="A1610" s="20">
        <v>80101505</v>
      </c>
      <c r="B1610" s="18" t="s">
        <v>1307</v>
      </c>
      <c r="C1610" s="28">
        <v>42064</v>
      </c>
      <c r="D1610" s="26">
        <v>12</v>
      </c>
      <c r="E1610" s="9" t="s">
        <v>37</v>
      </c>
      <c r="F1610" s="20" t="s">
        <v>66</v>
      </c>
      <c r="G1610" s="71">
        <v>66480000</v>
      </c>
      <c r="H1610" s="72">
        <f t="shared" si="30"/>
        <v>66480000</v>
      </c>
      <c r="I1610" s="19" t="s">
        <v>905</v>
      </c>
      <c r="J1610" s="19" t="s">
        <v>905</v>
      </c>
      <c r="K1610" s="20" t="s">
        <v>39</v>
      </c>
      <c r="N1610" s="14"/>
    </row>
    <row r="1611" spans="1:14" s="13" customFormat="1" ht="131.25">
      <c r="A1611" s="20">
        <v>80101505</v>
      </c>
      <c r="B1611" s="18" t="s">
        <v>1294</v>
      </c>
      <c r="C1611" s="28">
        <v>42064</v>
      </c>
      <c r="D1611" s="26">
        <v>12</v>
      </c>
      <c r="E1611" s="9" t="s">
        <v>37</v>
      </c>
      <c r="F1611" s="20" t="s">
        <v>66</v>
      </c>
      <c r="G1611" s="71">
        <v>66480000</v>
      </c>
      <c r="H1611" s="72">
        <f t="shared" si="30"/>
        <v>66480000</v>
      </c>
      <c r="I1611" s="19" t="s">
        <v>905</v>
      </c>
      <c r="J1611" s="19" t="s">
        <v>905</v>
      </c>
      <c r="K1611" s="20" t="s">
        <v>39</v>
      </c>
      <c r="N1611" s="14"/>
    </row>
    <row r="1612" spans="1:14" s="13" customFormat="1" ht="131.25">
      <c r="A1612" s="20">
        <v>80101505</v>
      </c>
      <c r="B1612" s="18" t="s">
        <v>1308</v>
      </c>
      <c r="C1612" s="28">
        <v>42064</v>
      </c>
      <c r="D1612" s="26">
        <v>12</v>
      </c>
      <c r="E1612" s="9" t="s">
        <v>37</v>
      </c>
      <c r="F1612" s="20" t="s">
        <v>66</v>
      </c>
      <c r="G1612" s="71">
        <v>43164000</v>
      </c>
      <c r="H1612" s="72">
        <f t="shared" si="30"/>
        <v>43164000</v>
      </c>
      <c r="I1612" s="19" t="s">
        <v>905</v>
      </c>
      <c r="J1612" s="19" t="s">
        <v>905</v>
      </c>
      <c r="K1612" s="20" t="s">
        <v>39</v>
      </c>
      <c r="N1612" s="14"/>
    </row>
    <row r="1613" spans="1:14" s="13" customFormat="1" ht="131.25">
      <c r="A1613" s="20">
        <v>80101505</v>
      </c>
      <c r="B1613" s="18" t="s">
        <v>1294</v>
      </c>
      <c r="C1613" s="28">
        <v>42064</v>
      </c>
      <c r="D1613" s="26">
        <v>12</v>
      </c>
      <c r="E1613" s="9" t="s">
        <v>37</v>
      </c>
      <c r="F1613" s="20" t="s">
        <v>66</v>
      </c>
      <c r="G1613" s="71">
        <v>66480000</v>
      </c>
      <c r="H1613" s="72">
        <f t="shared" si="30"/>
        <v>66480000</v>
      </c>
      <c r="I1613" s="19" t="s">
        <v>905</v>
      </c>
      <c r="J1613" s="19" t="s">
        <v>905</v>
      </c>
      <c r="K1613" s="20" t="s">
        <v>39</v>
      </c>
      <c r="N1613" s="14"/>
    </row>
    <row r="1614" spans="1:14" s="13" customFormat="1" ht="150">
      <c r="A1614" s="20">
        <v>80101505</v>
      </c>
      <c r="B1614" s="18" t="s">
        <v>1309</v>
      </c>
      <c r="C1614" s="28">
        <v>42064</v>
      </c>
      <c r="D1614" s="26">
        <v>12</v>
      </c>
      <c r="E1614" s="9" t="s">
        <v>37</v>
      </c>
      <c r="F1614" s="20" t="s">
        <v>66</v>
      </c>
      <c r="G1614" s="71">
        <v>66480000</v>
      </c>
      <c r="H1614" s="72">
        <f t="shared" si="30"/>
        <v>66480000</v>
      </c>
      <c r="I1614" s="19" t="s">
        <v>905</v>
      </c>
      <c r="J1614" s="19" t="s">
        <v>905</v>
      </c>
      <c r="K1614" s="20" t="s">
        <v>39</v>
      </c>
      <c r="N1614" s="14"/>
    </row>
    <row r="1615" spans="1:14" s="13" customFormat="1" ht="150">
      <c r="A1615" s="20">
        <v>80101505</v>
      </c>
      <c r="B1615" s="18" t="s">
        <v>1310</v>
      </c>
      <c r="C1615" s="28">
        <v>42064</v>
      </c>
      <c r="D1615" s="26">
        <v>12</v>
      </c>
      <c r="E1615" s="9" t="s">
        <v>37</v>
      </c>
      <c r="F1615" s="20" t="s">
        <v>66</v>
      </c>
      <c r="G1615" s="71">
        <v>66480000</v>
      </c>
      <c r="H1615" s="72">
        <f t="shared" si="30"/>
        <v>66480000</v>
      </c>
      <c r="I1615" s="19" t="s">
        <v>905</v>
      </c>
      <c r="J1615" s="19" t="s">
        <v>905</v>
      </c>
      <c r="K1615" s="20" t="s">
        <v>39</v>
      </c>
      <c r="N1615" s="14"/>
    </row>
    <row r="1616" spans="1:14" s="13" customFormat="1" ht="131.25">
      <c r="A1616" s="20">
        <v>80101505</v>
      </c>
      <c r="B1616" s="18" t="s">
        <v>1311</v>
      </c>
      <c r="C1616" s="28">
        <v>42064</v>
      </c>
      <c r="D1616" s="26">
        <v>12</v>
      </c>
      <c r="E1616" s="9" t="s">
        <v>37</v>
      </c>
      <c r="F1616" s="20" t="s">
        <v>66</v>
      </c>
      <c r="G1616" s="71">
        <v>66480000</v>
      </c>
      <c r="H1616" s="72">
        <f t="shared" si="30"/>
        <v>66480000</v>
      </c>
      <c r="I1616" s="19" t="s">
        <v>905</v>
      </c>
      <c r="J1616" s="19" t="s">
        <v>905</v>
      </c>
      <c r="K1616" s="20" t="s">
        <v>39</v>
      </c>
      <c r="N1616" s="14"/>
    </row>
    <row r="1617" spans="1:14" s="13" customFormat="1" ht="131.25">
      <c r="A1617" s="20">
        <v>80101505</v>
      </c>
      <c r="B1617" s="18" t="s">
        <v>1294</v>
      </c>
      <c r="C1617" s="28">
        <v>42064</v>
      </c>
      <c r="D1617" s="26">
        <v>12</v>
      </c>
      <c r="E1617" s="9" t="s">
        <v>37</v>
      </c>
      <c r="F1617" s="20" t="s">
        <v>66</v>
      </c>
      <c r="G1617" s="71">
        <v>66480000</v>
      </c>
      <c r="H1617" s="72">
        <f t="shared" si="30"/>
        <v>66480000</v>
      </c>
      <c r="I1617" s="19" t="s">
        <v>905</v>
      </c>
      <c r="J1617" s="19" t="s">
        <v>905</v>
      </c>
      <c r="K1617" s="20" t="s">
        <v>39</v>
      </c>
      <c r="N1617" s="14"/>
    </row>
    <row r="1618" spans="1:14" s="13" customFormat="1" ht="131.25">
      <c r="A1618" s="20">
        <v>80101505</v>
      </c>
      <c r="B1618" s="18" t="s">
        <v>1312</v>
      </c>
      <c r="C1618" s="28">
        <v>42064</v>
      </c>
      <c r="D1618" s="26">
        <v>12</v>
      </c>
      <c r="E1618" s="9" t="s">
        <v>37</v>
      </c>
      <c r="F1618" s="20" t="s">
        <v>66</v>
      </c>
      <c r="G1618" s="71">
        <v>66480000</v>
      </c>
      <c r="H1618" s="72">
        <f t="shared" si="30"/>
        <v>66480000</v>
      </c>
      <c r="I1618" s="19" t="s">
        <v>905</v>
      </c>
      <c r="J1618" s="19" t="s">
        <v>905</v>
      </c>
      <c r="K1618" s="20" t="s">
        <v>39</v>
      </c>
      <c r="N1618" s="14"/>
    </row>
    <row r="1619" spans="1:14" s="13" customFormat="1" ht="131.25">
      <c r="A1619" s="20">
        <v>80101505</v>
      </c>
      <c r="B1619" s="18" t="s">
        <v>1313</v>
      </c>
      <c r="C1619" s="28">
        <v>42064</v>
      </c>
      <c r="D1619" s="26">
        <v>12</v>
      </c>
      <c r="E1619" s="9" t="s">
        <v>37</v>
      </c>
      <c r="F1619" s="20" t="s">
        <v>66</v>
      </c>
      <c r="G1619" s="71">
        <v>66480000</v>
      </c>
      <c r="H1619" s="72">
        <f t="shared" si="30"/>
        <v>66480000</v>
      </c>
      <c r="I1619" s="19" t="s">
        <v>905</v>
      </c>
      <c r="J1619" s="19" t="s">
        <v>905</v>
      </c>
      <c r="K1619" s="20" t="s">
        <v>39</v>
      </c>
      <c r="N1619" s="14"/>
    </row>
    <row r="1620" spans="1:14" s="13" customFormat="1" ht="131.25">
      <c r="A1620" s="20">
        <v>80101505</v>
      </c>
      <c r="B1620" s="18" t="s">
        <v>1294</v>
      </c>
      <c r="C1620" s="28">
        <v>42064</v>
      </c>
      <c r="D1620" s="26">
        <v>12</v>
      </c>
      <c r="E1620" s="9" t="s">
        <v>37</v>
      </c>
      <c r="F1620" s="20" t="s">
        <v>66</v>
      </c>
      <c r="G1620" s="71">
        <v>66480000</v>
      </c>
      <c r="H1620" s="72">
        <f t="shared" si="30"/>
        <v>66480000</v>
      </c>
      <c r="I1620" s="19" t="s">
        <v>905</v>
      </c>
      <c r="J1620" s="19" t="s">
        <v>905</v>
      </c>
      <c r="K1620" s="20" t="s">
        <v>39</v>
      </c>
      <c r="N1620" s="14"/>
    </row>
    <row r="1621" spans="1:14" s="13" customFormat="1" ht="131.25">
      <c r="A1621" s="20">
        <v>80101505</v>
      </c>
      <c r="B1621" s="18" t="s">
        <v>1294</v>
      </c>
      <c r="C1621" s="28">
        <v>42064</v>
      </c>
      <c r="D1621" s="26">
        <v>12</v>
      </c>
      <c r="E1621" s="9" t="s">
        <v>37</v>
      </c>
      <c r="F1621" s="20" t="s">
        <v>66</v>
      </c>
      <c r="G1621" s="71">
        <v>66480000</v>
      </c>
      <c r="H1621" s="72">
        <f t="shared" si="30"/>
        <v>66480000</v>
      </c>
      <c r="I1621" s="19" t="s">
        <v>905</v>
      </c>
      <c r="J1621" s="19" t="s">
        <v>905</v>
      </c>
      <c r="K1621" s="20" t="s">
        <v>39</v>
      </c>
      <c r="N1621" s="14"/>
    </row>
    <row r="1622" spans="1:14" s="13" customFormat="1" ht="131.25">
      <c r="A1622" s="20">
        <v>80101505</v>
      </c>
      <c r="B1622" s="18" t="s">
        <v>1314</v>
      </c>
      <c r="C1622" s="28">
        <v>42064</v>
      </c>
      <c r="D1622" s="26">
        <v>12</v>
      </c>
      <c r="E1622" s="9" t="s">
        <v>37</v>
      </c>
      <c r="F1622" s="20" t="s">
        <v>66</v>
      </c>
      <c r="G1622" s="71">
        <v>66480000</v>
      </c>
      <c r="H1622" s="72">
        <f t="shared" si="30"/>
        <v>66480000</v>
      </c>
      <c r="I1622" s="19" t="s">
        <v>905</v>
      </c>
      <c r="J1622" s="19" t="s">
        <v>905</v>
      </c>
      <c r="K1622" s="20" t="s">
        <v>39</v>
      </c>
      <c r="N1622" s="14"/>
    </row>
    <row r="1623" spans="1:14" s="13" customFormat="1" ht="131.25">
      <c r="A1623" s="20">
        <v>80101505</v>
      </c>
      <c r="B1623" s="18" t="s">
        <v>1288</v>
      </c>
      <c r="C1623" s="28">
        <v>42064</v>
      </c>
      <c r="D1623" s="26">
        <v>12</v>
      </c>
      <c r="E1623" s="9" t="s">
        <v>37</v>
      </c>
      <c r="F1623" s="20" t="s">
        <v>66</v>
      </c>
      <c r="G1623" s="71">
        <v>43164000</v>
      </c>
      <c r="H1623" s="72">
        <f t="shared" si="30"/>
        <v>43164000</v>
      </c>
      <c r="I1623" s="19" t="s">
        <v>905</v>
      </c>
      <c r="J1623" s="19" t="s">
        <v>905</v>
      </c>
      <c r="K1623" s="20" t="s">
        <v>39</v>
      </c>
      <c r="N1623" s="14"/>
    </row>
    <row r="1624" spans="1:14" s="13" customFormat="1" ht="131.25">
      <c r="A1624" s="20">
        <v>80101505</v>
      </c>
      <c r="B1624" s="18" t="s">
        <v>1315</v>
      </c>
      <c r="C1624" s="28">
        <v>42064</v>
      </c>
      <c r="D1624" s="26">
        <v>12</v>
      </c>
      <c r="E1624" s="9" t="s">
        <v>37</v>
      </c>
      <c r="F1624" s="20" t="s">
        <v>66</v>
      </c>
      <c r="G1624" s="71">
        <v>49428000</v>
      </c>
      <c r="H1624" s="72">
        <f t="shared" si="30"/>
        <v>49428000</v>
      </c>
      <c r="I1624" s="19" t="s">
        <v>905</v>
      </c>
      <c r="J1624" s="19" t="s">
        <v>905</v>
      </c>
      <c r="K1624" s="20" t="s">
        <v>39</v>
      </c>
      <c r="N1624" s="14"/>
    </row>
    <row r="1625" spans="1:14" s="13" customFormat="1" ht="131.25">
      <c r="A1625" s="20">
        <v>80101505</v>
      </c>
      <c r="B1625" s="18" t="s">
        <v>1288</v>
      </c>
      <c r="C1625" s="28">
        <v>42064</v>
      </c>
      <c r="D1625" s="26">
        <v>12</v>
      </c>
      <c r="E1625" s="9" t="s">
        <v>37</v>
      </c>
      <c r="F1625" s="20" t="s">
        <v>66</v>
      </c>
      <c r="G1625" s="71">
        <v>43164000</v>
      </c>
      <c r="H1625" s="72">
        <f t="shared" si="30"/>
        <v>43164000</v>
      </c>
      <c r="I1625" s="19" t="s">
        <v>905</v>
      </c>
      <c r="J1625" s="19" t="s">
        <v>905</v>
      </c>
      <c r="K1625" s="20" t="s">
        <v>39</v>
      </c>
      <c r="N1625" s="14"/>
    </row>
    <row r="1626" spans="1:14" s="13" customFormat="1" ht="131.25">
      <c r="A1626" s="20">
        <v>80101505</v>
      </c>
      <c r="B1626" s="18" t="s">
        <v>1316</v>
      </c>
      <c r="C1626" s="28">
        <v>42064</v>
      </c>
      <c r="D1626" s="26">
        <v>12</v>
      </c>
      <c r="E1626" s="9" t="s">
        <v>37</v>
      </c>
      <c r="F1626" s="20" t="s">
        <v>66</v>
      </c>
      <c r="G1626" s="71">
        <v>55848000</v>
      </c>
      <c r="H1626" s="72">
        <f t="shared" si="30"/>
        <v>55848000</v>
      </c>
      <c r="I1626" s="19" t="s">
        <v>905</v>
      </c>
      <c r="J1626" s="19" t="s">
        <v>905</v>
      </c>
      <c r="K1626" s="20" t="s">
        <v>39</v>
      </c>
      <c r="N1626" s="14"/>
    </row>
    <row r="1627" spans="1:14" s="13" customFormat="1" ht="150">
      <c r="A1627" s="20">
        <v>80101505</v>
      </c>
      <c r="B1627" s="18" t="s">
        <v>1317</v>
      </c>
      <c r="C1627" s="28">
        <v>42064</v>
      </c>
      <c r="D1627" s="26">
        <v>12</v>
      </c>
      <c r="E1627" s="9" t="s">
        <v>37</v>
      </c>
      <c r="F1627" s="20" t="s">
        <v>66</v>
      </c>
      <c r="G1627" s="71">
        <v>55848000</v>
      </c>
      <c r="H1627" s="72">
        <f t="shared" si="30"/>
        <v>55848000</v>
      </c>
      <c r="I1627" s="19" t="s">
        <v>905</v>
      </c>
      <c r="J1627" s="19" t="s">
        <v>905</v>
      </c>
      <c r="K1627" s="20" t="s">
        <v>39</v>
      </c>
      <c r="N1627" s="14"/>
    </row>
    <row r="1628" spans="1:14" s="13" customFormat="1" ht="131.25">
      <c r="A1628" s="20">
        <v>80161500</v>
      </c>
      <c r="B1628" s="18" t="s">
        <v>1318</v>
      </c>
      <c r="C1628" s="28">
        <v>42064</v>
      </c>
      <c r="D1628" s="26">
        <v>12</v>
      </c>
      <c r="E1628" s="9" t="s">
        <v>37</v>
      </c>
      <c r="F1628" s="20" t="s">
        <v>66</v>
      </c>
      <c r="G1628" s="71">
        <v>20880000</v>
      </c>
      <c r="H1628" s="72">
        <f t="shared" si="30"/>
        <v>20880000</v>
      </c>
      <c r="I1628" s="19" t="s">
        <v>905</v>
      </c>
      <c r="J1628" s="19" t="s">
        <v>905</v>
      </c>
      <c r="K1628" s="20" t="s">
        <v>39</v>
      </c>
      <c r="N1628" s="14"/>
    </row>
    <row r="1629" spans="1:14" s="13" customFormat="1" ht="168.75">
      <c r="A1629" s="20">
        <v>80101505</v>
      </c>
      <c r="B1629" s="18" t="s">
        <v>1319</v>
      </c>
      <c r="C1629" s="28">
        <v>42064</v>
      </c>
      <c r="D1629" s="26">
        <v>12</v>
      </c>
      <c r="E1629" s="9" t="s">
        <v>37</v>
      </c>
      <c r="F1629" s="20" t="s">
        <v>66</v>
      </c>
      <c r="G1629" s="71">
        <v>66480000</v>
      </c>
      <c r="H1629" s="72">
        <f t="shared" si="30"/>
        <v>66480000</v>
      </c>
      <c r="I1629" s="19" t="s">
        <v>905</v>
      </c>
      <c r="J1629" s="19" t="s">
        <v>905</v>
      </c>
      <c r="K1629" s="20" t="s">
        <v>39</v>
      </c>
      <c r="N1629" s="14"/>
    </row>
    <row r="1630" spans="1:14" s="13" customFormat="1" ht="131.25">
      <c r="A1630" s="20">
        <v>80101505</v>
      </c>
      <c r="B1630" s="18" t="s">
        <v>1320</v>
      </c>
      <c r="C1630" s="28">
        <v>42064</v>
      </c>
      <c r="D1630" s="26">
        <v>12</v>
      </c>
      <c r="E1630" s="9" t="s">
        <v>37</v>
      </c>
      <c r="F1630" s="20" t="s">
        <v>66</v>
      </c>
      <c r="G1630" s="71">
        <v>66480000</v>
      </c>
      <c r="H1630" s="72">
        <f t="shared" si="30"/>
        <v>66480000</v>
      </c>
      <c r="I1630" s="19" t="s">
        <v>905</v>
      </c>
      <c r="J1630" s="19" t="s">
        <v>905</v>
      </c>
      <c r="K1630" s="20" t="s">
        <v>39</v>
      </c>
      <c r="N1630" s="14"/>
    </row>
    <row r="1631" spans="1:14" s="13" customFormat="1" ht="131.25">
      <c r="A1631" s="20">
        <v>80101505</v>
      </c>
      <c r="B1631" s="18" t="s">
        <v>1288</v>
      </c>
      <c r="C1631" s="28">
        <v>42064</v>
      </c>
      <c r="D1631" s="26">
        <v>12</v>
      </c>
      <c r="E1631" s="9" t="s">
        <v>37</v>
      </c>
      <c r="F1631" s="20" t="s">
        <v>66</v>
      </c>
      <c r="G1631" s="71">
        <v>43164000</v>
      </c>
      <c r="H1631" s="72">
        <f t="shared" si="30"/>
        <v>43164000</v>
      </c>
      <c r="I1631" s="19" t="s">
        <v>905</v>
      </c>
      <c r="J1631" s="19" t="s">
        <v>905</v>
      </c>
      <c r="K1631" s="20" t="s">
        <v>39</v>
      </c>
      <c r="N1631" s="14"/>
    </row>
    <row r="1632" spans="1:14" s="13" customFormat="1" ht="131.25">
      <c r="A1632" s="20">
        <v>80101505</v>
      </c>
      <c r="B1632" s="18" t="s">
        <v>1288</v>
      </c>
      <c r="C1632" s="28">
        <v>42064</v>
      </c>
      <c r="D1632" s="26">
        <v>12</v>
      </c>
      <c r="E1632" s="9" t="s">
        <v>37</v>
      </c>
      <c r="F1632" s="20" t="s">
        <v>66</v>
      </c>
      <c r="G1632" s="71">
        <v>43164000</v>
      </c>
      <c r="H1632" s="72">
        <f t="shared" si="30"/>
        <v>43164000</v>
      </c>
      <c r="I1632" s="19" t="s">
        <v>905</v>
      </c>
      <c r="J1632" s="19" t="s">
        <v>905</v>
      </c>
      <c r="K1632" s="20" t="s">
        <v>39</v>
      </c>
      <c r="N1632" s="14"/>
    </row>
    <row r="1633" spans="1:14" s="13" customFormat="1" ht="150">
      <c r="A1633" s="20">
        <v>80101505</v>
      </c>
      <c r="B1633" s="18" t="s">
        <v>1321</v>
      </c>
      <c r="C1633" s="28">
        <v>42064</v>
      </c>
      <c r="D1633" s="26">
        <v>12</v>
      </c>
      <c r="E1633" s="9" t="s">
        <v>37</v>
      </c>
      <c r="F1633" s="20" t="s">
        <v>66</v>
      </c>
      <c r="G1633" s="71">
        <v>66480000</v>
      </c>
      <c r="H1633" s="72">
        <f t="shared" si="30"/>
        <v>66480000</v>
      </c>
      <c r="I1633" s="19" t="s">
        <v>905</v>
      </c>
      <c r="J1633" s="19" t="s">
        <v>905</v>
      </c>
      <c r="K1633" s="20" t="s">
        <v>39</v>
      </c>
      <c r="N1633" s="14"/>
    </row>
    <row r="1634" spans="1:14" s="13" customFormat="1" ht="131.25">
      <c r="A1634" s="20">
        <v>80101505</v>
      </c>
      <c r="B1634" s="18" t="s">
        <v>1322</v>
      </c>
      <c r="C1634" s="28">
        <v>42064</v>
      </c>
      <c r="D1634" s="26">
        <v>12</v>
      </c>
      <c r="E1634" s="9" t="s">
        <v>37</v>
      </c>
      <c r="F1634" s="20" t="s">
        <v>66</v>
      </c>
      <c r="G1634" s="71">
        <v>26940000</v>
      </c>
      <c r="H1634" s="72">
        <f aca="true" t="shared" si="31" ref="H1634:H1667">+G1634</f>
        <v>26940000</v>
      </c>
      <c r="I1634" s="19" t="s">
        <v>905</v>
      </c>
      <c r="J1634" s="19" t="s">
        <v>905</v>
      </c>
      <c r="K1634" s="20" t="s">
        <v>39</v>
      </c>
      <c r="N1634" s="14"/>
    </row>
    <row r="1635" spans="1:14" s="13" customFormat="1" ht="131.25">
      <c r="A1635" s="20">
        <v>80101505</v>
      </c>
      <c r="B1635" s="18" t="s">
        <v>1288</v>
      </c>
      <c r="C1635" s="28">
        <v>42064</v>
      </c>
      <c r="D1635" s="26">
        <v>12</v>
      </c>
      <c r="E1635" s="9" t="s">
        <v>37</v>
      </c>
      <c r="F1635" s="20" t="s">
        <v>66</v>
      </c>
      <c r="G1635" s="71">
        <v>43164000</v>
      </c>
      <c r="H1635" s="72">
        <f t="shared" si="31"/>
        <v>43164000</v>
      </c>
      <c r="I1635" s="19" t="s">
        <v>905</v>
      </c>
      <c r="J1635" s="19" t="s">
        <v>905</v>
      </c>
      <c r="K1635" s="20" t="s">
        <v>39</v>
      </c>
      <c r="N1635" s="14"/>
    </row>
    <row r="1636" spans="1:14" s="13" customFormat="1" ht="131.25">
      <c r="A1636" s="20">
        <v>80101505</v>
      </c>
      <c r="B1636" s="18" t="s">
        <v>1288</v>
      </c>
      <c r="C1636" s="28">
        <v>42064</v>
      </c>
      <c r="D1636" s="26">
        <v>12</v>
      </c>
      <c r="E1636" s="9" t="s">
        <v>37</v>
      </c>
      <c r="F1636" s="20" t="s">
        <v>66</v>
      </c>
      <c r="G1636" s="71">
        <v>43164000</v>
      </c>
      <c r="H1636" s="72">
        <f t="shared" si="31"/>
        <v>43164000</v>
      </c>
      <c r="I1636" s="19" t="s">
        <v>905</v>
      </c>
      <c r="J1636" s="19" t="s">
        <v>905</v>
      </c>
      <c r="K1636" s="20" t="s">
        <v>39</v>
      </c>
      <c r="N1636" s="14"/>
    </row>
    <row r="1637" spans="1:14" s="13" customFormat="1" ht="131.25">
      <c r="A1637" s="20">
        <v>80101505</v>
      </c>
      <c r="B1637" s="18" t="s">
        <v>1323</v>
      </c>
      <c r="C1637" s="28">
        <v>42064</v>
      </c>
      <c r="D1637" s="26">
        <v>12</v>
      </c>
      <c r="E1637" s="9" t="s">
        <v>37</v>
      </c>
      <c r="F1637" s="20" t="s">
        <v>66</v>
      </c>
      <c r="G1637" s="71">
        <v>66480000</v>
      </c>
      <c r="H1637" s="72">
        <f t="shared" si="31"/>
        <v>66480000</v>
      </c>
      <c r="I1637" s="19" t="s">
        <v>905</v>
      </c>
      <c r="J1637" s="19" t="s">
        <v>905</v>
      </c>
      <c r="K1637" s="20" t="s">
        <v>39</v>
      </c>
      <c r="N1637" s="14"/>
    </row>
    <row r="1638" spans="1:14" s="13" customFormat="1" ht="131.25">
      <c r="A1638" s="20">
        <v>80101505</v>
      </c>
      <c r="B1638" s="18" t="s">
        <v>1324</v>
      </c>
      <c r="C1638" s="28">
        <v>42064</v>
      </c>
      <c r="D1638" s="26">
        <v>12</v>
      </c>
      <c r="E1638" s="9" t="s">
        <v>37</v>
      </c>
      <c r="F1638" s="20" t="s">
        <v>66</v>
      </c>
      <c r="G1638" s="71">
        <v>49428000</v>
      </c>
      <c r="H1638" s="72">
        <f t="shared" si="31"/>
        <v>49428000</v>
      </c>
      <c r="I1638" s="19" t="s">
        <v>905</v>
      </c>
      <c r="J1638" s="19" t="s">
        <v>905</v>
      </c>
      <c r="K1638" s="20" t="s">
        <v>39</v>
      </c>
      <c r="N1638" s="14"/>
    </row>
    <row r="1639" spans="1:14" s="13" customFormat="1" ht="131.25">
      <c r="A1639" s="20">
        <v>80101505</v>
      </c>
      <c r="B1639" s="18" t="s">
        <v>1288</v>
      </c>
      <c r="C1639" s="28">
        <v>42064</v>
      </c>
      <c r="D1639" s="26">
        <v>12</v>
      </c>
      <c r="E1639" s="9" t="s">
        <v>37</v>
      </c>
      <c r="F1639" s="20" t="s">
        <v>66</v>
      </c>
      <c r="G1639" s="71">
        <v>43164000</v>
      </c>
      <c r="H1639" s="72">
        <f t="shared" si="31"/>
        <v>43164000</v>
      </c>
      <c r="I1639" s="19" t="s">
        <v>905</v>
      </c>
      <c r="J1639" s="19" t="s">
        <v>905</v>
      </c>
      <c r="K1639" s="20" t="s">
        <v>39</v>
      </c>
      <c r="N1639" s="14"/>
    </row>
    <row r="1640" spans="1:14" s="13" customFormat="1" ht="131.25">
      <c r="A1640" s="20">
        <v>80101505</v>
      </c>
      <c r="B1640" s="18" t="s">
        <v>1288</v>
      </c>
      <c r="C1640" s="28">
        <v>42064</v>
      </c>
      <c r="D1640" s="26">
        <v>12</v>
      </c>
      <c r="E1640" s="9" t="s">
        <v>37</v>
      </c>
      <c r="F1640" s="20" t="s">
        <v>66</v>
      </c>
      <c r="G1640" s="71">
        <v>43164000</v>
      </c>
      <c r="H1640" s="72">
        <f t="shared" si="31"/>
        <v>43164000</v>
      </c>
      <c r="I1640" s="19" t="s">
        <v>905</v>
      </c>
      <c r="J1640" s="19" t="s">
        <v>905</v>
      </c>
      <c r="K1640" s="20" t="s">
        <v>39</v>
      </c>
      <c r="N1640" s="14"/>
    </row>
    <row r="1641" spans="1:14" s="13" customFormat="1" ht="131.25">
      <c r="A1641" s="20">
        <v>80101505</v>
      </c>
      <c r="B1641" s="18" t="s">
        <v>1325</v>
      </c>
      <c r="C1641" s="28">
        <v>42064</v>
      </c>
      <c r="D1641" s="26">
        <v>12</v>
      </c>
      <c r="E1641" s="9" t="s">
        <v>37</v>
      </c>
      <c r="F1641" s="20" t="s">
        <v>66</v>
      </c>
      <c r="G1641" s="71">
        <v>43164000</v>
      </c>
      <c r="H1641" s="72">
        <f t="shared" si="31"/>
        <v>43164000</v>
      </c>
      <c r="I1641" s="19" t="s">
        <v>905</v>
      </c>
      <c r="J1641" s="19" t="s">
        <v>905</v>
      </c>
      <c r="K1641" s="20" t="s">
        <v>39</v>
      </c>
      <c r="N1641" s="14"/>
    </row>
    <row r="1642" spans="1:14" s="13" customFormat="1" ht="131.25">
      <c r="A1642" s="20">
        <v>80161500</v>
      </c>
      <c r="B1642" s="18" t="s">
        <v>1293</v>
      </c>
      <c r="C1642" s="28">
        <v>42064</v>
      </c>
      <c r="D1642" s="26">
        <v>12</v>
      </c>
      <c r="E1642" s="9" t="s">
        <v>37</v>
      </c>
      <c r="F1642" s="20" t="s">
        <v>66</v>
      </c>
      <c r="G1642" s="71">
        <v>20880000</v>
      </c>
      <c r="H1642" s="72">
        <f t="shared" si="31"/>
        <v>20880000</v>
      </c>
      <c r="I1642" s="19" t="s">
        <v>905</v>
      </c>
      <c r="J1642" s="19" t="s">
        <v>905</v>
      </c>
      <c r="K1642" s="20" t="s">
        <v>39</v>
      </c>
      <c r="N1642" s="14"/>
    </row>
    <row r="1643" spans="1:14" s="13" customFormat="1" ht="131.25">
      <c r="A1643" s="20">
        <v>80101505</v>
      </c>
      <c r="B1643" s="18" t="s">
        <v>1326</v>
      </c>
      <c r="C1643" s="28">
        <v>42064</v>
      </c>
      <c r="D1643" s="26">
        <v>12</v>
      </c>
      <c r="E1643" s="9" t="s">
        <v>37</v>
      </c>
      <c r="F1643" s="20" t="s">
        <v>66</v>
      </c>
      <c r="G1643" s="71">
        <v>55848000</v>
      </c>
      <c r="H1643" s="72">
        <f t="shared" si="31"/>
        <v>55848000</v>
      </c>
      <c r="I1643" s="19" t="s">
        <v>905</v>
      </c>
      <c r="J1643" s="19" t="s">
        <v>905</v>
      </c>
      <c r="K1643" s="20" t="s">
        <v>39</v>
      </c>
      <c r="N1643" s="14"/>
    </row>
    <row r="1644" spans="1:14" s="13" customFormat="1" ht="131.25">
      <c r="A1644" s="20">
        <v>80101505</v>
      </c>
      <c r="B1644" s="18" t="s">
        <v>1289</v>
      </c>
      <c r="C1644" s="28">
        <v>42064</v>
      </c>
      <c r="D1644" s="26">
        <v>12</v>
      </c>
      <c r="E1644" s="9" t="s">
        <v>37</v>
      </c>
      <c r="F1644" s="20" t="s">
        <v>66</v>
      </c>
      <c r="G1644" s="71">
        <v>90348000</v>
      </c>
      <c r="H1644" s="72">
        <f t="shared" si="31"/>
        <v>90348000</v>
      </c>
      <c r="I1644" s="19" t="s">
        <v>905</v>
      </c>
      <c r="J1644" s="19" t="s">
        <v>905</v>
      </c>
      <c r="K1644" s="20" t="s">
        <v>39</v>
      </c>
      <c r="N1644" s="14"/>
    </row>
    <row r="1645" spans="1:14" s="13" customFormat="1" ht="131.25">
      <c r="A1645" s="20">
        <v>80101505</v>
      </c>
      <c r="B1645" s="18" t="s">
        <v>1288</v>
      </c>
      <c r="C1645" s="28">
        <v>42064</v>
      </c>
      <c r="D1645" s="26">
        <v>12</v>
      </c>
      <c r="E1645" s="9" t="s">
        <v>37</v>
      </c>
      <c r="F1645" s="20" t="s">
        <v>66</v>
      </c>
      <c r="G1645" s="71">
        <v>43164000</v>
      </c>
      <c r="H1645" s="72">
        <f t="shared" si="31"/>
        <v>43164000</v>
      </c>
      <c r="I1645" s="19" t="s">
        <v>905</v>
      </c>
      <c r="J1645" s="19" t="s">
        <v>905</v>
      </c>
      <c r="K1645" s="20" t="s">
        <v>39</v>
      </c>
      <c r="N1645" s="14"/>
    </row>
    <row r="1646" spans="1:14" s="13" customFormat="1" ht="131.25">
      <c r="A1646" s="20">
        <v>80101505</v>
      </c>
      <c r="B1646" s="18" t="s">
        <v>1308</v>
      </c>
      <c r="C1646" s="28">
        <v>42064</v>
      </c>
      <c r="D1646" s="26">
        <v>12</v>
      </c>
      <c r="E1646" s="9" t="s">
        <v>37</v>
      </c>
      <c r="F1646" s="20" t="s">
        <v>66</v>
      </c>
      <c r="G1646" s="71">
        <v>43164000</v>
      </c>
      <c r="H1646" s="72">
        <f t="shared" si="31"/>
        <v>43164000</v>
      </c>
      <c r="I1646" s="19" t="s">
        <v>905</v>
      </c>
      <c r="J1646" s="19" t="s">
        <v>905</v>
      </c>
      <c r="K1646" s="20" t="s">
        <v>39</v>
      </c>
      <c r="N1646" s="14"/>
    </row>
    <row r="1647" spans="1:14" s="13" customFormat="1" ht="131.25">
      <c r="A1647" s="20">
        <v>80101505</v>
      </c>
      <c r="B1647" s="18" t="s">
        <v>1288</v>
      </c>
      <c r="C1647" s="28">
        <v>42064</v>
      </c>
      <c r="D1647" s="26">
        <v>12</v>
      </c>
      <c r="E1647" s="9" t="s">
        <v>37</v>
      </c>
      <c r="F1647" s="20" t="s">
        <v>66</v>
      </c>
      <c r="G1647" s="71">
        <v>43164000</v>
      </c>
      <c r="H1647" s="72">
        <f t="shared" si="31"/>
        <v>43164000</v>
      </c>
      <c r="I1647" s="19" t="s">
        <v>905</v>
      </c>
      <c r="J1647" s="19" t="s">
        <v>905</v>
      </c>
      <c r="K1647" s="20" t="s">
        <v>39</v>
      </c>
      <c r="N1647" s="14"/>
    </row>
    <row r="1648" spans="1:14" s="13" customFormat="1" ht="131.25">
      <c r="A1648" s="20">
        <v>80161500</v>
      </c>
      <c r="B1648" s="18" t="s">
        <v>1327</v>
      </c>
      <c r="C1648" s="28">
        <v>42064</v>
      </c>
      <c r="D1648" s="26">
        <v>12</v>
      </c>
      <c r="E1648" s="9" t="s">
        <v>37</v>
      </c>
      <c r="F1648" s="20" t="s">
        <v>66</v>
      </c>
      <c r="G1648" s="71">
        <v>26940000</v>
      </c>
      <c r="H1648" s="72">
        <f t="shared" si="31"/>
        <v>26940000</v>
      </c>
      <c r="I1648" s="19" t="s">
        <v>905</v>
      </c>
      <c r="J1648" s="19" t="s">
        <v>905</v>
      </c>
      <c r="K1648" s="20" t="s">
        <v>39</v>
      </c>
      <c r="N1648" s="14"/>
    </row>
    <row r="1649" spans="1:14" s="13" customFormat="1" ht="187.5">
      <c r="A1649" s="20">
        <v>80101505</v>
      </c>
      <c r="B1649" s="18" t="s">
        <v>1328</v>
      </c>
      <c r="C1649" s="28">
        <v>42064</v>
      </c>
      <c r="D1649" s="26">
        <v>12</v>
      </c>
      <c r="E1649" s="9" t="s">
        <v>37</v>
      </c>
      <c r="F1649" s="20" t="s">
        <v>66</v>
      </c>
      <c r="G1649" s="71">
        <v>66480000</v>
      </c>
      <c r="H1649" s="72">
        <f t="shared" si="31"/>
        <v>66480000</v>
      </c>
      <c r="I1649" s="19" t="s">
        <v>905</v>
      </c>
      <c r="J1649" s="19" t="s">
        <v>905</v>
      </c>
      <c r="K1649" s="20" t="s">
        <v>39</v>
      </c>
      <c r="N1649" s="14"/>
    </row>
    <row r="1650" spans="1:14" s="13" customFormat="1" ht="131.25">
      <c r="A1650" s="20">
        <v>80101505</v>
      </c>
      <c r="B1650" s="18" t="s">
        <v>1288</v>
      </c>
      <c r="C1650" s="28">
        <v>42064</v>
      </c>
      <c r="D1650" s="26">
        <v>12</v>
      </c>
      <c r="E1650" s="9" t="s">
        <v>37</v>
      </c>
      <c r="F1650" s="20" t="s">
        <v>66</v>
      </c>
      <c r="G1650" s="71">
        <v>43164000</v>
      </c>
      <c r="H1650" s="72">
        <f t="shared" si="31"/>
        <v>43164000</v>
      </c>
      <c r="I1650" s="19" t="s">
        <v>905</v>
      </c>
      <c r="J1650" s="19" t="s">
        <v>905</v>
      </c>
      <c r="K1650" s="20" t="s">
        <v>39</v>
      </c>
      <c r="N1650" s="14"/>
    </row>
    <row r="1651" spans="1:14" s="13" customFormat="1" ht="131.25">
      <c r="A1651" s="20">
        <v>80101505</v>
      </c>
      <c r="B1651" s="18" t="s">
        <v>1329</v>
      </c>
      <c r="C1651" s="28">
        <v>42064</v>
      </c>
      <c r="D1651" s="26">
        <v>12</v>
      </c>
      <c r="E1651" s="9" t="s">
        <v>37</v>
      </c>
      <c r="F1651" s="20" t="s">
        <v>66</v>
      </c>
      <c r="G1651" s="71">
        <v>27864000</v>
      </c>
      <c r="H1651" s="72">
        <f t="shared" si="31"/>
        <v>27864000</v>
      </c>
      <c r="I1651" s="19" t="s">
        <v>905</v>
      </c>
      <c r="J1651" s="19" t="s">
        <v>905</v>
      </c>
      <c r="K1651" s="20" t="s">
        <v>39</v>
      </c>
      <c r="N1651" s="14"/>
    </row>
    <row r="1652" spans="1:14" s="13" customFormat="1" ht="131.25">
      <c r="A1652" s="20">
        <v>80101505</v>
      </c>
      <c r="B1652" s="18" t="s">
        <v>1288</v>
      </c>
      <c r="C1652" s="28">
        <v>42064</v>
      </c>
      <c r="D1652" s="26">
        <v>12</v>
      </c>
      <c r="E1652" s="9" t="s">
        <v>37</v>
      </c>
      <c r="F1652" s="20" t="s">
        <v>66</v>
      </c>
      <c r="G1652" s="71">
        <v>43164000</v>
      </c>
      <c r="H1652" s="72">
        <f t="shared" si="31"/>
        <v>43164000</v>
      </c>
      <c r="I1652" s="19" t="s">
        <v>905</v>
      </c>
      <c r="J1652" s="19" t="s">
        <v>905</v>
      </c>
      <c r="K1652" s="20" t="s">
        <v>39</v>
      </c>
      <c r="N1652" s="14"/>
    </row>
    <row r="1653" spans="1:14" s="13" customFormat="1" ht="131.25">
      <c r="A1653" s="20">
        <v>80161500</v>
      </c>
      <c r="B1653" s="18" t="s">
        <v>1293</v>
      </c>
      <c r="C1653" s="28">
        <v>42064</v>
      </c>
      <c r="D1653" s="26">
        <v>12</v>
      </c>
      <c r="E1653" s="9" t="s">
        <v>37</v>
      </c>
      <c r="F1653" s="20" t="s">
        <v>66</v>
      </c>
      <c r="G1653" s="71">
        <v>20880000</v>
      </c>
      <c r="H1653" s="72">
        <f t="shared" si="31"/>
        <v>20880000</v>
      </c>
      <c r="I1653" s="19" t="s">
        <v>905</v>
      </c>
      <c r="J1653" s="19" t="s">
        <v>905</v>
      </c>
      <c r="K1653" s="20" t="s">
        <v>39</v>
      </c>
      <c r="N1653" s="14"/>
    </row>
    <row r="1654" spans="1:14" s="13" customFormat="1" ht="131.25">
      <c r="A1654" s="20">
        <v>80161500</v>
      </c>
      <c r="B1654" s="18" t="s">
        <v>1293</v>
      </c>
      <c r="C1654" s="28">
        <v>42064</v>
      </c>
      <c r="D1654" s="26">
        <v>12</v>
      </c>
      <c r="E1654" s="9" t="s">
        <v>37</v>
      </c>
      <c r="F1654" s="20" t="s">
        <v>66</v>
      </c>
      <c r="G1654" s="71">
        <v>20880000</v>
      </c>
      <c r="H1654" s="72">
        <f t="shared" si="31"/>
        <v>20880000</v>
      </c>
      <c r="I1654" s="19" t="s">
        <v>905</v>
      </c>
      <c r="J1654" s="19" t="s">
        <v>905</v>
      </c>
      <c r="K1654" s="20" t="s">
        <v>39</v>
      </c>
      <c r="N1654" s="14"/>
    </row>
    <row r="1655" spans="1:14" s="13" customFormat="1" ht="131.25">
      <c r="A1655" s="20">
        <v>80101505</v>
      </c>
      <c r="B1655" s="18" t="s">
        <v>1330</v>
      </c>
      <c r="C1655" s="28">
        <v>42064</v>
      </c>
      <c r="D1655" s="26">
        <v>12</v>
      </c>
      <c r="E1655" s="9" t="s">
        <v>37</v>
      </c>
      <c r="F1655" s="20" t="s">
        <v>66</v>
      </c>
      <c r="G1655" s="71">
        <v>43164000</v>
      </c>
      <c r="H1655" s="72">
        <f t="shared" si="31"/>
        <v>43164000</v>
      </c>
      <c r="I1655" s="19" t="s">
        <v>905</v>
      </c>
      <c r="J1655" s="19" t="s">
        <v>905</v>
      </c>
      <c r="K1655" s="20" t="s">
        <v>39</v>
      </c>
      <c r="N1655" s="14"/>
    </row>
    <row r="1656" spans="1:14" s="13" customFormat="1" ht="131.25">
      <c r="A1656" s="20">
        <v>80161500</v>
      </c>
      <c r="B1656" s="18" t="s">
        <v>1331</v>
      </c>
      <c r="C1656" s="28">
        <v>42064</v>
      </c>
      <c r="D1656" s="26">
        <v>12</v>
      </c>
      <c r="E1656" s="9" t="s">
        <v>37</v>
      </c>
      <c r="F1656" s="20" t="s">
        <v>66</v>
      </c>
      <c r="G1656" s="71">
        <v>22908000</v>
      </c>
      <c r="H1656" s="72">
        <f t="shared" si="31"/>
        <v>22908000</v>
      </c>
      <c r="I1656" s="19" t="s">
        <v>905</v>
      </c>
      <c r="J1656" s="19" t="s">
        <v>905</v>
      </c>
      <c r="K1656" s="20" t="s">
        <v>39</v>
      </c>
      <c r="N1656" s="14"/>
    </row>
    <row r="1657" spans="1:14" s="13" customFormat="1" ht="131.25">
      <c r="A1657" s="20">
        <v>80161500</v>
      </c>
      <c r="B1657" s="18" t="s">
        <v>1331</v>
      </c>
      <c r="C1657" s="28">
        <v>42064</v>
      </c>
      <c r="D1657" s="26">
        <v>12</v>
      </c>
      <c r="E1657" s="9" t="s">
        <v>37</v>
      </c>
      <c r="F1657" s="20" t="s">
        <v>66</v>
      </c>
      <c r="G1657" s="71">
        <v>22908000</v>
      </c>
      <c r="H1657" s="72">
        <f t="shared" si="31"/>
        <v>22908000</v>
      </c>
      <c r="I1657" s="19" t="s">
        <v>905</v>
      </c>
      <c r="J1657" s="19" t="s">
        <v>905</v>
      </c>
      <c r="K1657" s="20" t="s">
        <v>39</v>
      </c>
      <c r="N1657" s="14"/>
    </row>
    <row r="1658" spans="1:14" s="13" customFormat="1" ht="131.25">
      <c r="A1658" s="20">
        <v>80161500</v>
      </c>
      <c r="B1658" s="18" t="s">
        <v>1331</v>
      </c>
      <c r="C1658" s="28">
        <v>42064</v>
      </c>
      <c r="D1658" s="26">
        <v>12</v>
      </c>
      <c r="E1658" s="9" t="s">
        <v>37</v>
      </c>
      <c r="F1658" s="20" t="s">
        <v>66</v>
      </c>
      <c r="G1658" s="71">
        <v>22908000</v>
      </c>
      <c r="H1658" s="72">
        <f t="shared" si="31"/>
        <v>22908000</v>
      </c>
      <c r="I1658" s="19" t="s">
        <v>905</v>
      </c>
      <c r="J1658" s="19" t="s">
        <v>905</v>
      </c>
      <c r="K1658" s="20" t="s">
        <v>39</v>
      </c>
      <c r="N1658" s="14"/>
    </row>
    <row r="1659" spans="1:14" s="13" customFormat="1" ht="131.25">
      <c r="A1659" s="20">
        <v>80161500</v>
      </c>
      <c r="B1659" s="18" t="s">
        <v>1318</v>
      </c>
      <c r="C1659" s="28">
        <v>42064</v>
      </c>
      <c r="D1659" s="26">
        <v>12</v>
      </c>
      <c r="E1659" s="9" t="s">
        <v>37</v>
      </c>
      <c r="F1659" s="20" t="s">
        <v>66</v>
      </c>
      <c r="G1659" s="71">
        <v>20880000</v>
      </c>
      <c r="H1659" s="72">
        <f t="shared" si="31"/>
        <v>20880000</v>
      </c>
      <c r="I1659" s="19" t="s">
        <v>905</v>
      </c>
      <c r="J1659" s="19" t="s">
        <v>905</v>
      </c>
      <c r="K1659" s="20" t="s">
        <v>39</v>
      </c>
      <c r="N1659" s="14"/>
    </row>
    <row r="1660" spans="1:14" s="13" customFormat="1" ht="131.25">
      <c r="A1660" s="20">
        <v>80101505</v>
      </c>
      <c r="B1660" s="18" t="s">
        <v>1332</v>
      </c>
      <c r="C1660" s="28">
        <v>42064</v>
      </c>
      <c r="D1660" s="26">
        <v>12</v>
      </c>
      <c r="E1660" s="9" t="s">
        <v>37</v>
      </c>
      <c r="F1660" s="20" t="s">
        <v>66</v>
      </c>
      <c r="G1660" s="71">
        <v>66480000</v>
      </c>
      <c r="H1660" s="72">
        <f t="shared" si="31"/>
        <v>66480000</v>
      </c>
      <c r="I1660" s="19" t="s">
        <v>905</v>
      </c>
      <c r="J1660" s="19" t="s">
        <v>905</v>
      </c>
      <c r="K1660" s="20" t="s">
        <v>39</v>
      </c>
      <c r="N1660" s="14"/>
    </row>
    <row r="1661" spans="1:14" s="13" customFormat="1" ht="131.25">
      <c r="A1661" s="20">
        <v>80101505</v>
      </c>
      <c r="B1661" s="18" t="s">
        <v>1333</v>
      </c>
      <c r="C1661" s="28">
        <v>42064</v>
      </c>
      <c r="D1661" s="26">
        <v>12</v>
      </c>
      <c r="E1661" s="9" t="s">
        <v>37</v>
      </c>
      <c r="F1661" s="20" t="s">
        <v>66</v>
      </c>
      <c r="G1661" s="71">
        <v>66480000</v>
      </c>
      <c r="H1661" s="72">
        <f t="shared" si="31"/>
        <v>66480000</v>
      </c>
      <c r="I1661" s="19" t="s">
        <v>905</v>
      </c>
      <c r="J1661" s="19" t="s">
        <v>905</v>
      </c>
      <c r="K1661" s="20" t="s">
        <v>39</v>
      </c>
      <c r="N1661" s="14"/>
    </row>
    <row r="1662" spans="1:14" s="13" customFormat="1" ht="131.25">
      <c r="A1662" s="20">
        <v>80101505</v>
      </c>
      <c r="B1662" s="18" t="s">
        <v>1334</v>
      </c>
      <c r="C1662" s="28">
        <v>42064</v>
      </c>
      <c r="D1662" s="26">
        <v>12</v>
      </c>
      <c r="E1662" s="9" t="s">
        <v>37</v>
      </c>
      <c r="F1662" s="20" t="s">
        <v>66</v>
      </c>
      <c r="G1662" s="71">
        <v>66480000</v>
      </c>
      <c r="H1662" s="72">
        <f t="shared" si="31"/>
        <v>66480000</v>
      </c>
      <c r="I1662" s="19" t="s">
        <v>905</v>
      </c>
      <c r="J1662" s="19" t="s">
        <v>905</v>
      </c>
      <c r="K1662" s="20" t="s">
        <v>39</v>
      </c>
      <c r="N1662" s="14"/>
    </row>
    <row r="1663" spans="1:14" s="13" customFormat="1" ht="131.25">
      <c r="A1663" s="20">
        <v>80101505</v>
      </c>
      <c r="B1663" s="18" t="s">
        <v>1334</v>
      </c>
      <c r="C1663" s="28">
        <v>42095</v>
      </c>
      <c r="D1663" s="26">
        <v>12</v>
      </c>
      <c r="E1663" s="9" t="s">
        <v>37</v>
      </c>
      <c r="F1663" s="20" t="s">
        <v>66</v>
      </c>
      <c r="G1663" s="71">
        <v>321420000</v>
      </c>
      <c r="H1663" s="72">
        <f t="shared" si="31"/>
        <v>321420000</v>
      </c>
      <c r="I1663" s="19" t="s">
        <v>905</v>
      </c>
      <c r="J1663" s="19" t="s">
        <v>905</v>
      </c>
      <c r="K1663" s="20" t="s">
        <v>39</v>
      </c>
      <c r="N1663" s="14"/>
    </row>
    <row r="1664" spans="1:14" s="13" customFormat="1" ht="150">
      <c r="A1664" s="37">
        <v>80101600</v>
      </c>
      <c r="B1664" s="18" t="s">
        <v>1335</v>
      </c>
      <c r="C1664" s="38">
        <v>42050</v>
      </c>
      <c r="D1664" s="39">
        <v>12</v>
      </c>
      <c r="E1664" s="9" t="s">
        <v>37</v>
      </c>
      <c r="F1664" s="20" t="s">
        <v>66</v>
      </c>
      <c r="G1664" s="71">
        <v>400000000</v>
      </c>
      <c r="H1664" s="71">
        <f t="shared" si="31"/>
        <v>400000000</v>
      </c>
      <c r="I1664" s="19" t="s">
        <v>905</v>
      </c>
      <c r="J1664" s="19" t="s">
        <v>905</v>
      </c>
      <c r="K1664" s="20" t="s">
        <v>1336</v>
      </c>
      <c r="N1664" s="14"/>
    </row>
    <row r="1665" spans="1:14" s="13" customFormat="1" ht="93.75">
      <c r="A1665" s="37">
        <v>80100000</v>
      </c>
      <c r="B1665" s="18" t="s">
        <v>1337</v>
      </c>
      <c r="C1665" s="38">
        <v>42050</v>
      </c>
      <c r="D1665" s="39">
        <v>8</v>
      </c>
      <c r="E1665" s="9" t="s">
        <v>77</v>
      </c>
      <c r="F1665" s="20" t="s">
        <v>66</v>
      </c>
      <c r="G1665" s="71">
        <v>75000000</v>
      </c>
      <c r="H1665" s="71">
        <f t="shared" si="31"/>
        <v>75000000</v>
      </c>
      <c r="I1665" s="19" t="s">
        <v>905</v>
      </c>
      <c r="J1665" s="19" t="s">
        <v>905</v>
      </c>
      <c r="K1665" s="20" t="s">
        <v>1336</v>
      </c>
      <c r="N1665" s="14"/>
    </row>
    <row r="1666" spans="1:14" s="13" customFormat="1" ht="75">
      <c r="A1666" s="37">
        <v>80101600</v>
      </c>
      <c r="B1666" s="18" t="s">
        <v>1338</v>
      </c>
      <c r="C1666" s="38">
        <v>42063</v>
      </c>
      <c r="D1666" s="39">
        <v>8</v>
      </c>
      <c r="E1666" s="9" t="s">
        <v>77</v>
      </c>
      <c r="F1666" s="20" t="s">
        <v>66</v>
      </c>
      <c r="G1666" s="71">
        <v>100000000</v>
      </c>
      <c r="H1666" s="71">
        <f t="shared" si="31"/>
        <v>100000000</v>
      </c>
      <c r="I1666" s="19" t="s">
        <v>905</v>
      </c>
      <c r="J1666" s="19" t="s">
        <v>905</v>
      </c>
      <c r="K1666" s="20" t="s">
        <v>1336</v>
      </c>
      <c r="N1666" s="14"/>
    </row>
    <row r="1667" spans="1:14" s="13" customFormat="1" ht="112.5">
      <c r="A1667" s="37">
        <v>80100000</v>
      </c>
      <c r="B1667" s="18" t="s">
        <v>1339</v>
      </c>
      <c r="C1667" s="38">
        <v>42064</v>
      </c>
      <c r="D1667" s="39">
        <v>6</v>
      </c>
      <c r="E1667" s="9" t="s">
        <v>77</v>
      </c>
      <c r="F1667" s="20" t="s">
        <v>66</v>
      </c>
      <c r="G1667" s="71">
        <v>25000000</v>
      </c>
      <c r="H1667" s="71">
        <f t="shared" si="31"/>
        <v>25000000</v>
      </c>
      <c r="I1667" s="19" t="s">
        <v>905</v>
      </c>
      <c r="J1667" s="19" t="s">
        <v>905</v>
      </c>
      <c r="K1667" s="20" t="s">
        <v>1336</v>
      </c>
      <c r="N1667" s="14"/>
    </row>
    <row r="1668" spans="1:14" s="13" customFormat="1" ht="150">
      <c r="A1668" s="37">
        <v>80101505</v>
      </c>
      <c r="B1668" s="18" t="s">
        <v>1340</v>
      </c>
      <c r="C1668" s="38">
        <v>42068</v>
      </c>
      <c r="D1668" s="39">
        <v>10</v>
      </c>
      <c r="E1668" s="9" t="s">
        <v>37</v>
      </c>
      <c r="F1668" s="20" t="s">
        <v>66</v>
      </c>
      <c r="G1668" s="71">
        <v>23220000</v>
      </c>
      <c r="H1668" s="71">
        <f>+G1668</f>
        <v>23220000</v>
      </c>
      <c r="I1668" s="19" t="s">
        <v>905</v>
      </c>
      <c r="J1668" s="19" t="s">
        <v>905</v>
      </c>
      <c r="K1668" s="20" t="s">
        <v>1336</v>
      </c>
      <c r="N1668" s="14"/>
    </row>
    <row r="1669" spans="1:14" s="13" customFormat="1" ht="131.25">
      <c r="A1669" s="37">
        <v>80101505</v>
      </c>
      <c r="B1669" s="18" t="s">
        <v>1341</v>
      </c>
      <c r="C1669" s="38">
        <v>42009</v>
      </c>
      <c r="D1669" s="39">
        <v>12.5</v>
      </c>
      <c r="E1669" s="9" t="s">
        <v>37</v>
      </c>
      <c r="F1669" s="20" t="s">
        <v>66</v>
      </c>
      <c r="G1669" s="71">
        <v>44962500</v>
      </c>
      <c r="H1669" s="71">
        <f aca="true" t="shared" si="32" ref="H1669:H1732">+G1669</f>
        <v>44962500</v>
      </c>
      <c r="I1669" s="19" t="s">
        <v>905</v>
      </c>
      <c r="J1669" s="19" t="s">
        <v>905</v>
      </c>
      <c r="K1669" s="20" t="s">
        <v>1336</v>
      </c>
      <c r="N1669" s="14"/>
    </row>
    <row r="1670" spans="1:14" s="13" customFormat="1" ht="168.75">
      <c r="A1670" s="37">
        <v>80101505</v>
      </c>
      <c r="B1670" s="18" t="s">
        <v>1342</v>
      </c>
      <c r="C1670" s="38">
        <v>42009</v>
      </c>
      <c r="D1670" s="39">
        <v>12.5</v>
      </c>
      <c r="E1670" s="9" t="s">
        <v>37</v>
      </c>
      <c r="F1670" s="20" t="s">
        <v>66</v>
      </c>
      <c r="G1670" s="71">
        <v>82450000</v>
      </c>
      <c r="H1670" s="71">
        <f t="shared" si="32"/>
        <v>82450000</v>
      </c>
      <c r="I1670" s="19" t="s">
        <v>905</v>
      </c>
      <c r="J1670" s="19" t="s">
        <v>905</v>
      </c>
      <c r="K1670" s="20" t="s">
        <v>1336</v>
      </c>
      <c r="N1670" s="14"/>
    </row>
    <row r="1671" spans="1:14" s="13" customFormat="1" ht="131.25">
      <c r="A1671" s="37">
        <v>80101505</v>
      </c>
      <c r="B1671" s="18" t="s">
        <v>1343</v>
      </c>
      <c r="C1671" s="38">
        <v>42009</v>
      </c>
      <c r="D1671" s="39">
        <v>12.5</v>
      </c>
      <c r="E1671" s="9" t="s">
        <v>37</v>
      </c>
      <c r="F1671" s="20" t="s">
        <v>66</v>
      </c>
      <c r="G1671" s="71">
        <v>69250000</v>
      </c>
      <c r="H1671" s="71">
        <f t="shared" si="32"/>
        <v>69250000</v>
      </c>
      <c r="I1671" s="19" t="s">
        <v>905</v>
      </c>
      <c r="J1671" s="19" t="s">
        <v>905</v>
      </c>
      <c r="K1671" s="20" t="s">
        <v>1336</v>
      </c>
      <c r="N1671" s="14"/>
    </row>
    <row r="1672" spans="1:14" s="13" customFormat="1" ht="150">
      <c r="A1672" s="37">
        <v>80101505</v>
      </c>
      <c r="B1672" s="18" t="s">
        <v>1344</v>
      </c>
      <c r="C1672" s="38">
        <v>42009</v>
      </c>
      <c r="D1672" s="39">
        <v>12.5</v>
      </c>
      <c r="E1672" s="9" t="s">
        <v>37</v>
      </c>
      <c r="F1672" s="20" t="s">
        <v>66</v>
      </c>
      <c r="G1672" s="71">
        <v>69250000</v>
      </c>
      <c r="H1672" s="71">
        <f t="shared" si="32"/>
        <v>69250000</v>
      </c>
      <c r="I1672" s="19" t="s">
        <v>905</v>
      </c>
      <c r="J1672" s="19" t="s">
        <v>905</v>
      </c>
      <c r="K1672" s="20" t="s">
        <v>1336</v>
      </c>
      <c r="N1672" s="14"/>
    </row>
    <row r="1673" spans="1:14" s="13" customFormat="1" ht="150">
      <c r="A1673" s="37">
        <v>80101505</v>
      </c>
      <c r="B1673" s="18" t="s">
        <v>1345</v>
      </c>
      <c r="C1673" s="38">
        <v>42009</v>
      </c>
      <c r="D1673" s="39">
        <v>12.5</v>
      </c>
      <c r="E1673" s="9" t="s">
        <v>37</v>
      </c>
      <c r="F1673" s="20" t="s">
        <v>66</v>
      </c>
      <c r="G1673" s="71">
        <v>39787500</v>
      </c>
      <c r="H1673" s="71">
        <f t="shared" si="32"/>
        <v>39787500</v>
      </c>
      <c r="I1673" s="19" t="s">
        <v>905</v>
      </c>
      <c r="J1673" s="19" t="s">
        <v>905</v>
      </c>
      <c r="K1673" s="20" t="s">
        <v>1336</v>
      </c>
      <c r="N1673" s="14"/>
    </row>
    <row r="1674" spans="1:14" s="13" customFormat="1" ht="168.75">
      <c r="A1674" s="37">
        <v>80101505</v>
      </c>
      <c r="B1674" s="18" t="s">
        <v>1346</v>
      </c>
      <c r="C1674" s="38">
        <v>42009</v>
      </c>
      <c r="D1674" s="39">
        <v>12.5</v>
      </c>
      <c r="E1674" s="9" t="s">
        <v>37</v>
      </c>
      <c r="F1674" s="20" t="s">
        <v>66</v>
      </c>
      <c r="G1674" s="71">
        <v>32662500</v>
      </c>
      <c r="H1674" s="71">
        <f t="shared" si="32"/>
        <v>32662500</v>
      </c>
      <c r="I1674" s="19" t="s">
        <v>905</v>
      </c>
      <c r="J1674" s="19" t="s">
        <v>905</v>
      </c>
      <c r="K1674" s="20" t="s">
        <v>1336</v>
      </c>
      <c r="N1674" s="14"/>
    </row>
    <row r="1675" spans="1:14" s="13" customFormat="1" ht="131.25">
      <c r="A1675" s="37">
        <v>80101505</v>
      </c>
      <c r="B1675" s="18" t="s">
        <v>1347</v>
      </c>
      <c r="C1675" s="38">
        <v>42009</v>
      </c>
      <c r="D1675" s="39">
        <v>12.5</v>
      </c>
      <c r="E1675" s="9" t="s">
        <v>37</v>
      </c>
      <c r="F1675" s="20" t="s">
        <v>66</v>
      </c>
      <c r="G1675" s="71">
        <v>29025000</v>
      </c>
      <c r="H1675" s="71">
        <f t="shared" si="32"/>
        <v>29025000</v>
      </c>
      <c r="I1675" s="19" t="s">
        <v>905</v>
      </c>
      <c r="J1675" s="19" t="s">
        <v>905</v>
      </c>
      <c r="K1675" s="20" t="s">
        <v>1336</v>
      </c>
      <c r="N1675" s="14"/>
    </row>
    <row r="1676" spans="1:14" s="13" customFormat="1" ht="112.5">
      <c r="A1676" s="37">
        <v>80101505</v>
      </c>
      <c r="B1676" s="18" t="s">
        <v>1348</v>
      </c>
      <c r="C1676" s="38">
        <v>42009</v>
      </c>
      <c r="D1676" s="39">
        <v>12.5</v>
      </c>
      <c r="E1676" s="9" t="s">
        <v>37</v>
      </c>
      <c r="F1676" s="20" t="s">
        <v>66</v>
      </c>
      <c r="G1676" s="71">
        <v>39787500</v>
      </c>
      <c r="H1676" s="71">
        <f t="shared" si="32"/>
        <v>39787500</v>
      </c>
      <c r="I1676" s="19" t="s">
        <v>905</v>
      </c>
      <c r="J1676" s="19" t="s">
        <v>905</v>
      </c>
      <c r="K1676" s="20" t="s">
        <v>1336</v>
      </c>
      <c r="N1676" s="14"/>
    </row>
    <row r="1677" spans="1:14" s="13" customFormat="1" ht="131.25">
      <c r="A1677" s="37">
        <v>80101505</v>
      </c>
      <c r="B1677" s="18" t="s">
        <v>1349</v>
      </c>
      <c r="C1677" s="38">
        <v>42014</v>
      </c>
      <c r="D1677" s="39">
        <v>12.5</v>
      </c>
      <c r="E1677" s="9" t="s">
        <v>37</v>
      </c>
      <c r="F1677" s="20" t="s">
        <v>66</v>
      </c>
      <c r="G1677" s="71">
        <v>69250000</v>
      </c>
      <c r="H1677" s="71">
        <f t="shared" si="32"/>
        <v>69250000</v>
      </c>
      <c r="I1677" s="19" t="s">
        <v>905</v>
      </c>
      <c r="J1677" s="19" t="s">
        <v>905</v>
      </c>
      <c r="K1677" s="20" t="s">
        <v>1336</v>
      </c>
      <c r="N1677" s="14"/>
    </row>
    <row r="1678" spans="1:14" s="13" customFormat="1" ht="187.5">
      <c r="A1678" s="37">
        <v>80101505</v>
      </c>
      <c r="B1678" s="18" t="s">
        <v>1350</v>
      </c>
      <c r="C1678" s="38">
        <v>42014</v>
      </c>
      <c r="D1678" s="39">
        <v>12.5</v>
      </c>
      <c r="E1678" s="9" t="s">
        <v>37</v>
      </c>
      <c r="F1678" s="20" t="s">
        <v>66</v>
      </c>
      <c r="G1678" s="71">
        <v>94112500</v>
      </c>
      <c r="H1678" s="71">
        <f t="shared" si="32"/>
        <v>94112500</v>
      </c>
      <c r="I1678" s="19" t="s">
        <v>905</v>
      </c>
      <c r="J1678" s="19" t="s">
        <v>905</v>
      </c>
      <c r="K1678" s="20" t="s">
        <v>1336</v>
      </c>
      <c r="N1678" s="14"/>
    </row>
    <row r="1679" spans="1:14" s="13" customFormat="1" ht="150">
      <c r="A1679" s="37">
        <v>80101505</v>
      </c>
      <c r="B1679" s="18" t="s">
        <v>1351</v>
      </c>
      <c r="C1679" s="38">
        <v>42024</v>
      </c>
      <c r="D1679" s="39">
        <v>12</v>
      </c>
      <c r="E1679" s="9" t="s">
        <v>37</v>
      </c>
      <c r="F1679" s="20" t="s">
        <v>66</v>
      </c>
      <c r="G1679" s="71">
        <v>71628000</v>
      </c>
      <c r="H1679" s="71">
        <f t="shared" si="32"/>
        <v>71628000</v>
      </c>
      <c r="I1679" s="19" t="s">
        <v>905</v>
      </c>
      <c r="J1679" s="19" t="s">
        <v>905</v>
      </c>
      <c r="K1679" s="20" t="s">
        <v>1336</v>
      </c>
      <c r="N1679" s="14"/>
    </row>
    <row r="1680" spans="1:14" s="13" customFormat="1" ht="150">
      <c r="A1680" s="37">
        <v>80101505</v>
      </c>
      <c r="B1680" s="18" t="s">
        <v>1352</v>
      </c>
      <c r="C1680" s="38">
        <v>42028</v>
      </c>
      <c r="D1680" s="39">
        <v>12</v>
      </c>
      <c r="E1680" s="9" t="s">
        <v>37</v>
      </c>
      <c r="F1680" s="20" t="s">
        <v>66</v>
      </c>
      <c r="G1680" s="71">
        <v>49428000</v>
      </c>
      <c r="H1680" s="71">
        <f t="shared" si="32"/>
        <v>49428000</v>
      </c>
      <c r="I1680" s="19" t="s">
        <v>905</v>
      </c>
      <c r="J1680" s="19" t="s">
        <v>905</v>
      </c>
      <c r="K1680" s="20" t="s">
        <v>1336</v>
      </c>
      <c r="N1680" s="14"/>
    </row>
    <row r="1681" spans="1:14" s="13" customFormat="1" ht="150">
      <c r="A1681" s="37">
        <v>80101505</v>
      </c>
      <c r="B1681" s="18" t="s">
        <v>1353</v>
      </c>
      <c r="C1681" s="38">
        <v>42028</v>
      </c>
      <c r="D1681" s="39">
        <v>12</v>
      </c>
      <c r="E1681" s="9" t="s">
        <v>37</v>
      </c>
      <c r="F1681" s="20" t="s">
        <v>66</v>
      </c>
      <c r="G1681" s="71">
        <v>79152000</v>
      </c>
      <c r="H1681" s="71">
        <f t="shared" si="32"/>
        <v>79152000</v>
      </c>
      <c r="I1681" s="19" t="s">
        <v>905</v>
      </c>
      <c r="J1681" s="19" t="s">
        <v>905</v>
      </c>
      <c r="K1681" s="20" t="s">
        <v>1336</v>
      </c>
      <c r="N1681" s="14"/>
    </row>
    <row r="1682" spans="1:14" s="13" customFormat="1" ht="168.75">
      <c r="A1682" s="37">
        <v>80101505</v>
      </c>
      <c r="B1682" s="18" t="s">
        <v>1354</v>
      </c>
      <c r="C1682" s="38">
        <v>42028</v>
      </c>
      <c r="D1682" s="39">
        <v>12</v>
      </c>
      <c r="E1682" s="9" t="s">
        <v>37</v>
      </c>
      <c r="F1682" s="20" t="s">
        <v>66</v>
      </c>
      <c r="G1682" s="71">
        <v>66480000</v>
      </c>
      <c r="H1682" s="71">
        <f t="shared" si="32"/>
        <v>66480000</v>
      </c>
      <c r="I1682" s="19" t="s">
        <v>905</v>
      </c>
      <c r="J1682" s="19" t="s">
        <v>905</v>
      </c>
      <c r="K1682" s="20" t="s">
        <v>1336</v>
      </c>
      <c r="N1682" s="14"/>
    </row>
    <row r="1683" spans="1:14" s="13" customFormat="1" ht="150">
      <c r="A1683" s="37">
        <v>80101505</v>
      </c>
      <c r="B1683" s="18" t="s">
        <v>1355</v>
      </c>
      <c r="C1683" s="38">
        <v>42028</v>
      </c>
      <c r="D1683" s="39">
        <v>12</v>
      </c>
      <c r="E1683" s="9" t="s">
        <v>37</v>
      </c>
      <c r="F1683" s="20" t="s">
        <v>66</v>
      </c>
      <c r="G1683" s="71">
        <v>91816320</v>
      </c>
      <c r="H1683" s="71">
        <f t="shared" si="32"/>
        <v>91816320</v>
      </c>
      <c r="I1683" s="19" t="s">
        <v>905</v>
      </c>
      <c r="J1683" s="19" t="s">
        <v>905</v>
      </c>
      <c r="K1683" s="20" t="s">
        <v>1336</v>
      </c>
      <c r="N1683" s="14"/>
    </row>
    <row r="1684" spans="1:14" s="13" customFormat="1" ht="150">
      <c r="A1684" s="37">
        <v>80101505</v>
      </c>
      <c r="B1684" s="18" t="s">
        <v>1356</v>
      </c>
      <c r="C1684" s="38">
        <v>42036</v>
      </c>
      <c r="D1684" s="39">
        <v>11.5</v>
      </c>
      <c r="E1684" s="9" t="s">
        <v>37</v>
      </c>
      <c r="F1684" s="20" t="s">
        <v>66</v>
      </c>
      <c r="G1684" s="71">
        <v>53521000</v>
      </c>
      <c r="H1684" s="71">
        <f t="shared" si="32"/>
        <v>53521000</v>
      </c>
      <c r="I1684" s="19" t="s">
        <v>905</v>
      </c>
      <c r="J1684" s="19" t="s">
        <v>905</v>
      </c>
      <c r="K1684" s="20" t="s">
        <v>1336</v>
      </c>
      <c r="N1684" s="14"/>
    </row>
    <row r="1685" spans="1:14" s="13" customFormat="1" ht="187.5">
      <c r="A1685" s="37">
        <v>80101505</v>
      </c>
      <c r="B1685" s="18" t="s">
        <v>1357</v>
      </c>
      <c r="C1685" s="38">
        <v>42036</v>
      </c>
      <c r="D1685" s="39">
        <v>11.5</v>
      </c>
      <c r="E1685" s="9" t="s">
        <v>37</v>
      </c>
      <c r="F1685" s="20" t="s">
        <v>66</v>
      </c>
      <c r="G1685" s="71">
        <v>100436860</v>
      </c>
      <c r="H1685" s="71">
        <f t="shared" si="32"/>
        <v>100436860</v>
      </c>
      <c r="I1685" s="19" t="s">
        <v>905</v>
      </c>
      <c r="J1685" s="19" t="s">
        <v>905</v>
      </c>
      <c r="K1685" s="20" t="s">
        <v>1336</v>
      </c>
      <c r="N1685" s="14"/>
    </row>
    <row r="1686" spans="1:14" s="13" customFormat="1" ht="187.5">
      <c r="A1686" s="37">
        <v>80101505</v>
      </c>
      <c r="B1686" s="18" t="s">
        <v>1358</v>
      </c>
      <c r="C1686" s="38">
        <v>42042</v>
      </c>
      <c r="D1686" s="39">
        <v>11.5</v>
      </c>
      <c r="E1686" s="9" t="s">
        <v>37</v>
      </c>
      <c r="F1686" s="20" t="s">
        <v>66</v>
      </c>
      <c r="G1686" s="71">
        <v>100436860</v>
      </c>
      <c r="H1686" s="71">
        <f t="shared" si="32"/>
        <v>100436860</v>
      </c>
      <c r="I1686" s="19" t="s">
        <v>905</v>
      </c>
      <c r="J1686" s="19" t="s">
        <v>905</v>
      </c>
      <c r="K1686" s="20" t="s">
        <v>1336</v>
      </c>
      <c r="N1686" s="14"/>
    </row>
    <row r="1687" spans="1:14" s="13" customFormat="1" ht="150">
      <c r="A1687" s="37">
        <v>80101505</v>
      </c>
      <c r="B1687" s="18" t="s">
        <v>1359</v>
      </c>
      <c r="C1687" s="38">
        <v>42043</v>
      </c>
      <c r="D1687" s="39">
        <v>11.5</v>
      </c>
      <c r="E1687" s="9" t="s">
        <v>37</v>
      </c>
      <c r="F1687" s="20" t="s">
        <v>66</v>
      </c>
      <c r="G1687" s="71">
        <v>25817500</v>
      </c>
      <c r="H1687" s="71">
        <f t="shared" si="32"/>
        <v>25817500</v>
      </c>
      <c r="I1687" s="19" t="s">
        <v>905</v>
      </c>
      <c r="J1687" s="19" t="s">
        <v>905</v>
      </c>
      <c r="K1687" s="20" t="s">
        <v>1336</v>
      </c>
      <c r="N1687" s="14"/>
    </row>
    <row r="1688" spans="1:14" s="13" customFormat="1" ht="187.5">
      <c r="A1688" s="37">
        <v>80101505</v>
      </c>
      <c r="B1688" s="18" t="s">
        <v>1360</v>
      </c>
      <c r="C1688" s="38">
        <v>42036</v>
      </c>
      <c r="D1688" s="39">
        <v>10</v>
      </c>
      <c r="E1688" s="9" t="s">
        <v>37</v>
      </c>
      <c r="F1688" s="20" t="s">
        <v>66</v>
      </c>
      <c r="G1688" s="71">
        <v>65960000</v>
      </c>
      <c r="H1688" s="71">
        <f t="shared" si="32"/>
        <v>65960000</v>
      </c>
      <c r="I1688" s="19" t="s">
        <v>905</v>
      </c>
      <c r="J1688" s="19" t="s">
        <v>905</v>
      </c>
      <c r="K1688" s="20" t="s">
        <v>1336</v>
      </c>
      <c r="N1688" s="14"/>
    </row>
    <row r="1689" spans="1:14" s="13" customFormat="1" ht="168.75">
      <c r="A1689" s="37">
        <v>80101505</v>
      </c>
      <c r="B1689" s="18" t="s">
        <v>1361</v>
      </c>
      <c r="C1689" s="38">
        <v>42036</v>
      </c>
      <c r="D1689" s="39">
        <v>8</v>
      </c>
      <c r="E1689" s="9" t="s">
        <v>37</v>
      </c>
      <c r="F1689" s="20" t="s">
        <v>66</v>
      </c>
      <c r="G1689" s="71">
        <v>19232000</v>
      </c>
      <c r="H1689" s="71">
        <f t="shared" si="32"/>
        <v>19232000</v>
      </c>
      <c r="I1689" s="19" t="s">
        <v>905</v>
      </c>
      <c r="J1689" s="19" t="s">
        <v>905</v>
      </c>
      <c r="K1689" s="20" t="s">
        <v>1336</v>
      </c>
      <c r="N1689" s="14"/>
    </row>
    <row r="1690" spans="1:14" s="13" customFormat="1" ht="150">
      <c r="A1690" s="37">
        <v>80101505</v>
      </c>
      <c r="B1690" s="18" t="s">
        <v>1362</v>
      </c>
      <c r="C1690" s="38">
        <v>42064</v>
      </c>
      <c r="D1690" s="39">
        <v>11</v>
      </c>
      <c r="E1690" s="9" t="s">
        <v>37</v>
      </c>
      <c r="F1690" s="20" t="s">
        <v>66</v>
      </c>
      <c r="G1690" s="71">
        <v>65659000</v>
      </c>
      <c r="H1690" s="71">
        <f t="shared" si="32"/>
        <v>65659000</v>
      </c>
      <c r="I1690" s="19" t="s">
        <v>905</v>
      </c>
      <c r="J1690" s="19" t="s">
        <v>905</v>
      </c>
      <c r="K1690" s="20" t="s">
        <v>1336</v>
      </c>
      <c r="N1690" s="14"/>
    </row>
    <row r="1691" spans="1:14" s="13" customFormat="1" ht="93.75">
      <c r="A1691" s="37">
        <v>80101505</v>
      </c>
      <c r="B1691" s="18" t="s">
        <v>1363</v>
      </c>
      <c r="C1691" s="38">
        <v>42064</v>
      </c>
      <c r="D1691" s="39">
        <v>10</v>
      </c>
      <c r="E1691" s="9" t="s">
        <v>37</v>
      </c>
      <c r="F1691" s="20" t="s">
        <v>66</v>
      </c>
      <c r="G1691" s="71">
        <v>75290000</v>
      </c>
      <c r="H1691" s="71">
        <f t="shared" si="32"/>
        <v>75290000</v>
      </c>
      <c r="I1691" s="19" t="s">
        <v>905</v>
      </c>
      <c r="J1691" s="19" t="s">
        <v>905</v>
      </c>
      <c r="K1691" s="20" t="s">
        <v>1336</v>
      </c>
      <c r="N1691" s="14"/>
    </row>
    <row r="1692" spans="1:14" s="13" customFormat="1" ht="131.25">
      <c r="A1692" s="37">
        <v>80101505</v>
      </c>
      <c r="B1692" s="18" t="s">
        <v>1364</v>
      </c>
      <c r="C1692" s="38">
        <v>42064</v>
      </c>
      <c r="D1692" s="39">
        <v>10.5</v>
      </c>
      <c r="E1692" s="9" t="s">
        <v>37</v>
      </c>
      <c r="F1692" s="20" t="s">
        <v>66</v>
      </c>
      <c r="G1692" s="71">
        <v>79054500</v>
      </c>
      <c r="H1692" s="71">
        <f t="shared" si="32"/>
        <v>79054500</v>
      </c>
      <c r="I1692" s="19" t="s">
        <v>905</v>
      </c>
      <c r="J1692" s="19" t="s">
        <v>905</v>
      </c>
      <c r="K1692" s="20" t="s">
        <v>1336</v>
      </c>
      <c r="N1692" s="14"/>
    </row>
    <row r="1693" spans="1:14" s="13" customFormat="1" ht="168.75">
      <c r="A1693" s="37">
        <v>80101505</v>
      </c>
      <c r="B1693" s="18" t="s">
        <v>1365</v>
      </c>
      <c r="C1693" s="38">
        <v>42019</v>
      </c>
      <c r="D1693" s="39">
        <v>12</v>
      </c>
      <c r="E1693" s="9" t="s">
        <v>37</v>
      </c>
      <c r="F1693" s="20" t="s">
        <v>66</v>
      </c>
      <c r="G1693" s="71">
        <v>90348000</v>
      </c>
      <c r="H1693" s="71">
        <f t="shared" si="32"/>
        <v>90348000</v>
      </c>
      <c r="I1693" s="19" t="s">
        <v>905</v>
      </c>
      <c r="J1693" s="19" t="s">
        <v>905</v>
      </c>
      <c r="K1693" s="20" t="s">
        <v>1336</v>
      </c>
      <c r="N1693" s="14"/>
    </row>
    <row r="1694" spans="1:14" s="13" customFormat="1" ht="150">
      <c r="A1694" s="37">
        <v>80101505</v>
      </c>
      <c r="B1694" s="18" t="s">
        <v>1366</v>
      </c>
      <c r="C1694" s="38">
        <v>42019</v>
      </c>
      <c r="D1694" s="39">
        <v>12</v>
      </c>
      <c r="E1694" s="9" t="s">
        <v>37</v>
      </c>
      <c r="F1694" s="20" t="s">
        <v>66</v>
      </c>
      <c r="G1694" s="71">
        <v>31356000</v>
      </c>
      <c r="H1694" s="71">
        <f t="shared" si="32"/>
        <v>31356000</v>
      </c>
      <c r="I1694" s="19" t="s">
        <v>905</v>
      </c>
      <c r="J1694" s="19" t="s">
        <v>905</v>
      </c>
      <c r="K1694" s="20" t="s">
        <v>1336</v>
      </c>
      <c r="N1694" s="14"/>
    </row>
    <row r="1695" spans="1:14" s="13" customFormat="1" ht="150">
      <c r="A1695" s="37">
        <v>80101505</v>
      </c>
      <c r="B1695" s="18" t="s">
        <v>1367</v>
      </c>
      <c r="C1695" s="38">
        <v>42007</v>
      </c>
      <c r="D1695" s="39">
        <v>12.5</v>
      </c>
      <c r="E1695" s="9" t="s">
        <v>37</v>
      </c>
      <c r="F1695" s="20" t="s">
        <v>66</v>
      </c>
      <c r="G1695" s="71">
        <v>69250000</v>
      </c>
      <c r="H1695" s="71">
        <f t="shared" si="32"/>
        <v>69250000</v>
      </c>
      <c r="I1695" s="19" t="s">
        <v>905</v>
      </c>
      <c r="J1695" s="19" t="s">
        <v>905</v>
      </c>
      <c r="K1695" s="20" t="s">
        <v>1336</v>
      </c>
      <c r="N1695" s="14"/>
    </row>
    <row r="1696" spans="1:14" s="13" customFormat="1" ht="187.5">
      <c r="A1696" s="37">
        <v>80101505</v>
      </c>
      <c r="B1696" s="18" t="s">
        <v>1368</v>
      </c>
      <c r="C1696" s="38">
        <v>42007</v>
      </c>
      <c r="D1696" s="39">
        <v>12.5</v>
      </c>
      <c r="E1696" s="9" t="s">
        <v>37</v>
      </c>
      <c r="F1696" s="20" t="s">
        <v>66</v>
      </c>
      <c r="G1696" s="71">
        <v>23862500</v>
      </c>
      <c r="H1696" s="71">
        <f t="shared" si="32"/>
        <v>23862500</v>
      </c>
      <c r="I1696" s="19" t="s">
        <v>905</v>
      </c>
      <c r="J1696" s="19" t="s">
        <v>905</v>
      </c>
      <c r="K1696" s="20" t="s">
        <v>1336</v>
      </c>
      <c r="N1696" s="14"/>
    </row>
    <row r="1697" spans="1:14" s="13" customFormat="1" ht="262.5">
      <c r="A1697" s="37">
        <v>80101505</v>
      </c>
      <c r="B1697" s="18" t="s">
        <v>1369</v>
      </c>
      <c r="C1697" s="38">
        <v>42036</v>
      </c>
      <c r="D1697" s="39">
        <v>12</v>
      </c>
      <c r="E1697" s="9" t="s">
        <v>37</v>
      </c>
      <c r="F1697" s="20" t="s">
        <v>66</v>
      </c>
      <c r="G1697" s="71">
        <v>66480000</v>
      </c>
      <c r="H1697" s="71">
        <f>+G1697</f>
        <v>66480000</v>
      </c>
      <c r="I1697" s="19" t="s">
        <v>905</v>
      </c>
      <c r="J1697" s="19" t="s">
        <v>905</v>
      </c>
      <c r="K1697" s="20" t="s">
        <v>1336</v>
      </c>
      <c r="N1697" s="14"/>
    </row>
    <row r="1698" spans="1:14" s="13" customFormat="1" ht="150">
      <c r="A1698" s="37">
        <v>80101505</v>
      </c>
      <c r="B1698" s="18" t="s">
        <v>1370</v>
      </c>
      <c r="C1698" s="38">
        <v>42005</v>
      </c>
      <c r="D1698" s="39">
        <v>12</v>
      </c>
      <c r="E1698" s="9" t="s">
        <v>37</v>
      </c>
      <c r="F1698" s="20" t="s">
        <v>66</v>
      </c>
      <c r="G1698" s="71">
        <v>66480000</v>
      </c>
      <c r="H1698" s="71">
        <f>+G1698</f>
        <v>66480000</v>
      </c>
      <c r="I1698" s="19" t="s">
        <v>905</v>
      </c>
      <c r="J1698" s="19" t="s">
        <v>905</v>
      </c>
      <c r="K1698" s="20" t="s">
        <v>1336</v>
      </c>
      <c r="N1698" s="14"/>
    </row>
    <row r="1699" spans="1:14" s="13" customFormat="1" ht="225">
      <c r="A1699" s="37">
        <v>80101505</v>
      </c>
      <c r="B1699" s="18" t="s">
        <v>1371</v>
      </c>
      <c r="C1699" s="38">
        <v>42005</v>
      </c>
      <c r="D1699" s="39">
        <v>12</v>
      </c>
      <c r="E1699" s="9" t="s">
        <v>37</v>
      </c>
      <c r="F1699" s="20" t="s">
        <v>66</v>
      </c>
      <c r="G1699" s="71">
        <v>90348000</v>
      </c>
      <c r="H1699" s="71">
        <f>+G1699</f>
        <v>90348000</v>
      </c>
      <c r="I1699" s="19" t="s">
        <v>905</v>
      </c>
      <c r="J1699" s="19" t="s">
        <v>905</v>
      </c>
      <c r="K1699" s="20" t="s">
        <v>1336</v>
      </c>
      <c r="N1699" s="14"/>
    </row>
    <row r="1700" spans="1:14" s="13" customFormat="1" ht="168.75">
      <c r="A1700" s="37">
        <v>80101505</v>
      </c>
      <c r="B1700" s="18" t="s">
        <v>1372</v>
      </c>
      <c r="C1700" s="38">
        <v>42007</v>
      </c>
      <c r="D1700" s="39">
        <v>12.5</v>
      </c>
      <c r="E1700" s="9" t="s">
        <v>37</v>
      </c>
      <c r="F1700" s="20" t="s">
        <v>66</v>
      </c>
      <c r="G1700" s="71">
        <v>58175000</v>
      </c>
      <c r="H1700" s="71">
        <f>+G1700</f>
        <v>58175000</v>
      </c>
      <c r="I1700" s="19" t="s">
        <v>905</v>
      </c>
      <c r="J1700" s="19" t="s">
        <v>905</v>
      </c>
      <c r="K1700" s="20" t="s">
        <v>1336</v>
      </c>
      <c r="N1700" s="14"/>
    </row>
    <row r="1701" spans="1:14" s="13" customFormat="1" ht="187.5">
      <c r="A1701" s="37">
        <v>80101505</v>
      </c>
      <c r="B1701" s="18" t="s">
        <v>1373</v>
      </c>
      <c r="C1701" s="38">
        <v>42008</v>
      </c>
      <c r="D1701" s="39">
        <v>12.5</v>
      </c>
      <c r="E1701" s="9" t="s">
        <v>37</v>
      </c>
      <c r="F1701" s="20" t="s">
        <v>66</v>
      </c>
      <c r="G1701" s="71">
        <v>51487500</v>
      </c>
      <c r="H1701" s="71">
        <f t="shared" si="32"/>
        <v>51487500</v>
      </c>
      <c r="I1701" s="19" t="s">
        <v>905</v>
      </c>
      <c r="J1701" s="19" t="s">
        <v>905</v>
      </c>
      <c r="K1701" s="20" t="s">
        <v>1336</v>
      </c>
      <c r="N1701" s="14"/>
    </row>
    <row r="1702" spans="1:14" s="13" customFormat="1" ht="168.75">
      <c r="A1702" s="37">
        <v>80101505</v>
      </c>
      <c r="B1702" s="18" t="s">
        <v>1374</v>
      </c>
      <c r="C1702" s="38">
        <v>42040</v>
      </c>
      <c r="D1702" s="39">
        <v>11.5</v>
      </c>
      <c r="E1702" s="9" t="s">
        <v>37</v>
      </c>
      <c r="F1702" s="20" t="s">
        <v>66</v>
      </c>
      <c r="G1702" s="71">
        <v>126183750</v>
      </c>
      <c r="H1702" s="71">
        <f t="shared" si="32"/>
        <v>126183750</v>
      </c>
      <c r="I1702" s="19" t="s">
        <v>905</v>
      </c>
      <c r="J1702" s="19" t="s">
        <v>905</v>
      </c>
      <c r="K1702" s="20" t="s">
        <v>1336</v>
      </c>
      <c r="N1702" s="14"/>
    </row>
    <row r="1703" spans="1:14" s="13" customFormat="1" ht="262.5">
      <c r="A1703" s="37">
        <v>80101505</v>
      </c>
      <c r="B1703" s="18" t="s">
        <v>1375</v>
      </c>
      <c r="C1703" s="38">
        <v>42038</v>
      </c>
      <c r="D1703" s="39">
        <v>12.5</v>
      </c>
      <c r="E1703" s="9" t="s">
        <v>37</v>
      </c>
      <c r="F1703" s="20" t="s">
        <v>66</v>
      </c>
      <c r="G1703" s="71">
        <v>69250000</v>
      </c>
      <c r="H1703" s="71">
        <f t="shared" si="32"/>
        <v>69250000</v>
      </c>
      <c r="I1703" s="19" t="s">
        <v>905</v>
      </c>
      <c r="J1703" s="19" t="s">
        <v>905</v>
      </c>
      <c r="K1703" s="20" t="s">
        <v>1336</v>
      </c>
      <c r="N1703" s="14"/>
    </row>
    <row r="1704" spans="1:14" s="13" customFormat="1" ht="168.75">
      <c r="A1704" s="37">
        <v>80101505</v>
      </c>
      <c r="B1704" s="18" t="s">
        <v>1376</v>
      </c>
      <c r="C1704" s="38">
        <v>42038</v>
      </c>
      <c r="D1704" s="39">
        <v>12.5</v>
      </c>
      <c r="E1704" s="9" t="s">
        <v>37</v>
      </c>
      <c r="F1704" s="20" t="s">
        <v>66</v>
      </c>
      <c r="G1704" s="71">
        <v>69250000</v>
      </c>
      <c r="H1704" s="71">
        <f t="shared" si="32"/>
        <v>69250000</v>
      </c>
      <c r="I1704" s="19" t="s">
        <v>905</v>
      </c>
      <c r="J1704" s="19" t="s">
        <v>905</v>
      </c>
      <c r="K1704" s="20" t="s">
        <v>1336</v>
      </c>
      <c r="N1704" s="14"/>
    </row>
    <row r="1705" spans="1:14" s="13" customFormat="1" ht="168.75">
      <c r="A1705" s="37">
        <v>80101505</v>
      </c>
      <c r="B1705" s="18" t="s">
        <v>1377</v>
      </c>
      <c r="C1705" s="38">
        <v>41657</v>
      </c>
      <c r="D1705" s="39">
        <v>12</v>
      </c>
      <c r="E1705" s="9" t="s">
        <v>37</v>
      </c>
      <c r="F1705" s="20" t="s">
        <v>66</v>
      </c>
      <c r="G1705" s="71">
        <v>66480000</v>
      </c>
      <c r="H1705" s="71">
        <f t="shared" si="32"/>
        <v>66480000</v>
      </c>
      <c r="I1705" s="19" t="s">
        <v>905</v>
      </c>
      <c r="J1705" s="19" t="s">
        <v>905</v>
      </c>
      <c r="K1705" s="20" t="s">
        <v>1336</v>
      </c>
      <c r="N1705" s="14"/>
    </row>
    <row r="1706" spans="1:14" s="13" customFormat="1" ht="150">
      <c r="A1706" s="37">
        <v>80101505</v>
      </c>
      <c r="B1706" s="18" t="s">
        <v>1378</v>
      </c>
      <c r="C1706" s="38">
        <v>42023</v>
      </c>
      <c r="D1706" s="39">
        <v>12</v>
      </c>
      <c r="E1706" s="9" t="s">
        <v>37</v>
      </c>
      <c r="F1706" s="20" t="s">
        <v>66</v>
      </c>
      <c r="G1706" s="71">
        <v>55848000</v>
      </c>
      <c r="H1706" s="71">
        <f t="shared" si="32"/>
        <v>55848000</v>
      </c>
      <c r="I1706" s="19" t="s">
        <v>905</v>
      </c>
      <c r="J1706" s="19" t="s">
        <v>905</v>
      </c>
      <c r="K1706" s="20" t="s">
        <v>1336</v>
      </c>
      <c r="N1706" s="14"/>
    </row>
    <row r="1707" spans="1:14" s="13" customFormat="1" ht="262.5">
      <c r="A1707" s="37">
        <v>80101505</v>
      </c>
      <c r="B1707" s="18" t="s">
        <v>1379</v>
      </c>
      <c r="C1707" s="38">
        <v>42023</v>
      </c>
      <c r="D1707" s="39">
        <v>12</v>
      </c>
      <c r="E1707" s="9" t="s">
        <v>37</v>
      </c>
      <c r="F1707" s="20" t="s">
        <v>66</v>
      </c>
      <c r="G1707" s="71">
        <v>66480000</v>
      </c>
      <c r="H1707" s="71">
        <f t="shared" si="32"/>
        <v>66480000</v>
      </c>
      <c r="I1707" s="19" t="s">
        <v>905</v>
      </c>
      <c r="J1707" s="19" t="s">
        <v>905</v>
      </c>
      <c r="K1707" s="20" t="s">
        <v>1336</v>
      </c>
      <c r="N1707" s="14"/>
    </row>
    <row r="1708" spans="1:14" s="13" customFormat="1" ht="300">
      <c r="A1708" s="37">
        <v>80101505</v>
      </c>
      <c r="B1708" s="18" t="s">
        <v>1380</v>
      </c>
      <c r="C1708" s="38">
        <v>42023</v>
      </c>
      <c r="D1708" s="39">
        <v>12</v>
      </c>
      <c r="E1708" s="9" t="s">
        <v>37</v>
      </c>
      <c r="F1708" s="20" t="s">
        <v>66</v>
      </c>
      <c r="G1708" s="71">
        <v>55848000</v>
      </c>
      <c r="H1708" s="71">
        <f t="shared" si="32"/>
        <v>55848000</v>
      </c>
      <c r="I1708" s="19" t="s">
        <v>905</v>
      </c>
      <c r="J1708" s="19" t="s">
        <v>905</v>
      </c>
      <c r="K1708" s="20" t="s">
        <v>1336</v>
      </c>
      <c r="N1708" s="14"/>
    </row>
    <row r="1709" spans="1:14" s="13" customFormat="1" ht="168.75">
      <c r="A1709" s="37">
        <v>80101505</v>
      </c>
      <c r="B1709" s="18" t="s">
        <v>1381</v>
      </c>
      <c r="C1709" s="38">
        <v>42023</v>
      </c>
      <c r="D1709" s="39">
        <v>12</v>
      </c>
      <c r="E1709" s="9" t="s">
        <v>37</v>
      </c>
      <c r="F1709" s="20" t="s">
        <v>66</v>
      </c>
      <c r="G1709" s="71">
        <v>43164000</v>
      </c>
      <c r="H1709" s="71">
        <f t="shared" si="32"/>
        <v>43164000</v>
      </c>
      <c r="I1709" s="19" t="s">
        <v>905</v>
      </c>
      <c r="J1709" s="19" t="s">
        <v>905</v>
      </c>
      <c r="K1709" s="20" t="s">
        <v>1336</v>
      </c>
      <c r="N1709" s="14"/>
    </row>
    <row r="1710" spans="1:14" s="13" customFormat="1" ht="168.75">
      <c r="A1710" s="37">
        <v>80101505</v>
      </c>
      <c r="B1710" s="18" t="s">
        <v>1382</v>
      </c>
      <c r="C1710" s="38">
        <v>42023</v>
      </c>
      <c r="D1710" s="39">
        <v>12</v>
      </c>
      <c r="E1710" s="9" t="s">
        <v>37</v>
      </c>
      <c r="F1710" s="20" t="s">
        <v>66</v>
      </c>
      <c r="G1710" s="71">
        <v>66480000</v>
      </c>
      <c r="H1710" s="71">
        <f t="shared" si="32"/>
        <v>66480000</v>
      </c>
      <c r="I1710" s="19" t="s">
        <v>905</v>
      </c>
      <c r="J1710" s="19" t="s">
        <v>905</v>
      </c>
      <c r="K1710" s="20" t="s">
        <v>1336</v>
      </c>
      <c r="N1710" s="14"/>
    </row>
    <row r="1711" spans="1:14" s="13" customFormat="1" ht="187.5">
      <c r="A1711" s="37">
        <v>80101505</v>
      </c>
      <c r="B1711" s="18" t="s">
        <v>1383</v>
      </c>
      <c r="C1711" s="38">
        <v>42023</v>
      </c>
      <c r="D1711" s="39">
        <v>12</v>
      </c>
      <c r="E1711" s="9" t="s">
        <v>37</v>
      </c>
      <c r="F1711" s="20" t="s">
        <v>66</v>
      </c>
      <c r="G1711" s="71">
        <v>90348000</v>
      </c>
      <c r="H1711" s="71">
        <f t="shared" si="32"/>
        <v>90348000</v>
      </c>
      <c r="I1711" s="19" t="s">
        <v>905</v>
      </c>
      <c r="J1711" s="19" t="s">
        <v>905</v>
      </c>
      <c r="K1711" s="20" t="s">
        <v>1336</v>
      </c>
      <c r="N1711" s="14"/>
    </row>
    <row r="1712" spans="1:14" s="13" customFormat="1" ht="168.75">
      <c r="A1712" s="37">
        <v>80101505</v>
      </c>
      <c r="B1712" s="18" t="s">
        <v>1384</v>
      </c>
      <c r="C1712" s="38">
        <v>42025</v>
      </c>
      <c r="D1712" s="39">
        <v>12</v>
      </c>
      <c r="E1712" s="9" t="s">
        <v>37</v>
      </c>
      <c r="F1712" s="20" t="s">
        <v>66</v>
      </c>
      <c r="G1712" s="71">
        <v>66480000</v>
      </c>
      <c r="H1712" s="71">
        <f t="shared" si="32"/>
        <v>66480000</v>
      </c>
      <c r="I1712" s="19" t="s">
        <v>905</v>
      </c>
      <c r="J1712" s="19" t="s">
        <v>905</v>
      </c>
      <c r="K1712" s="20" t="s">
        <v>1336</v>
      </c>
      <c r="N1712" s="14"/>
    </row>
    <row r="1713" spans="1:14" s="13" customFormat="1" ht="150">
      <c r="A1713" s="37">
        <v>80101505</v>
      </c>
      <c r="B1713" s="18" t="s">
        <v>1385</v>
      </c>
      <c r="C1713" s="38">
        <v>42037</v>
      </c>
      <c r="D1713" s="39">
        <v>11.5</v>
      </c>
      <c r="E1713" s="9" t="s">
        <v>37</v>
      </c>
      <c r="F1713" s="20" t="s">
        <v>66</v>
      </c>
      <c r="G1713" s="71">
        <v>36604500</v>
      </c>
      <c r="H1713" s="71">
        <f t="shared" si="32"/>
        <v>36604500</v>
      </c>
      <c r="I1713" s="19" t="s">
        <v>905</v>
      </c>
      <c r="J1713" s="19" t="s">
        <v>905</v>
      </c>
      <c r="K1713" s="20" t="s">
        <v>1336</v>
      </c>
      <c r="N1713" s="14"/>
    </row>
    <row r="1714" spans="1:14" s="13" customFormat="1" ht="168.75">
      <c r="A1714" s="37">
        <v>80101505</v>
      </c>
      <c r="B1714" s="18" t="s">
        <v>1386</v>
      </c>
      <c r="C1714" s="38">
        <v>41677</v>
      </c>
      <c r="D1714" s="39">
        <v>11.5</v>
      </c>
      <c r="E1714" s="9" t="s">
        <v>37</v>
      </c>
      <c r="F1714" s="20" t="s">
        <v>66</v>
      </c>
      <c r="G1714" s="71">
        <v>36604500</v>
      </c>
      <c r="H1714" s="71">
        <f t="shared" si="32"/>
        <v>36604500</v>
      </c>
      <c r="I1714" s="19" t="s">
        <v>905</v>
      </c>
      <c r="J1714" s="19" t="s">
        <v>905</v>
      </c>
      <c r="K1714" s="20" t="s">
        <v>1336</v>
      </c>
      <c r="N1714" s="14"/>
    </row>
    <row r="1715" spans="1:14" s="13" customFormat="1" ht="112.5">
      <c r="A1715" s="37">
        <v>80101505</v>
      </c>
      <c r="B1715" s="18" t="s">
        <v>1387</v>
      </c>
      <c r="C1715" s="38">
        <v>42044</v>
      </c>
      <c r="D1715" s="39">
        <v>11.5</v>
      </c>
      <c r="E1715" s="9" t="s">
        <v>37</v>
      </c>
      <c r="F1715" s="20" t="s">
        <v>66</v>
      </c>
      <c r="G1715" s="71">
        <v>26703000</v>
      </c>
      <c r="H1715" s="71">
        <f t="shared" si="32"/>
        <v>26703000</v>
      </c>
      <c r="I1715" s="19" t="s">
        <v>905</v>
      </c>
      <c r="J1715" s="19" t="s">
        <v>905</v>
      </c>
      <c r="K1715" s="20" t="s">
        <v>1336</v>
      </c>
      <c r="N1715" s="14"/>
    </row>
    <row r="1716" spans="1:14" s="13" customFormat="1" ht="168.75">
      <c r="A1716" s="37">
        <v>80101505</v>
      </c>
      <c r="B1716" s="18" t="s">
        <v>1384</v>
      </c>
      <c r="C1716" s="38">
        <v>42046</v>
      </c>
      <c r="D1716" s="39">
        <v>11.5</v>
      </c>
      <c r="E1716" s="9" t="s">
        <v>37</v>
      </c>
      <c r="F1716" s="20" t="s">
        <v>66</v>
      </c>
      <c r="G1716" s="71">
        <v>67310000</v>
      </c>
      <c r="H1716" s="71">
        <f t="shared" si="32"/>
        <v>67310000</v>
      </c>
      <c r="I1716" s="19" t="s">
        <v>905</v>
      </c>
      <c r="J1716" s="19" t="s">
        <v>905</v>
      </c>
      <c r="K1716" s="20" t="s">
        <v>1336</v>
      </c>
      <c r="N1716" s="14"/>
    </row>
    <row r="1717" spans="1:14" s="13" customFormat="1" ht="150">
      <c r="A1717" s="37">
        <v>80101505</v>
      </c>
      <c r="B1717" s="18" t="s">
        <v>1388</v>
      </c>
      <c r="C1717" s="38">
        <v>42055</v>
      </c>
      <c r="D1717" s="39">
        <v>11</v>
      </c>
      <c r="E1717" s="9" t="s">
        <v>37</v>
      </c>
      <c r="F1717" s="20" t="s">
        <v>66</v>
      </c>
      <c r="G1717" s="71">
        <v>24145000</v>
      </c>
      <c r="H1717" s="71">
        <f t="shared" si="32"/>
        <v>24145000</v>
      </c>
      <c r="I1717" s="19" t="s">
        <v>905</v>
      </c>
      <c r="J1717" s="19" t="s">
        <v>905</v>
      </c>
      <c r="K1717" s="20" t="s">
        <v>1336</v>
      </c>
      <c r="N1717" s="14"/>
    </row>
    <row r="1718" spans="1:14" s="13" customFormat="1" ht="281.25">
      <c r="A1718" s="37">
        <v>80101505</v>
      </c>
      <c r="B1718" s="18" t="s">
        <v>1389</v>
      </c>
      <c r="C1718" s="38">
        <v>42036</v>
      </c>
      <c r="D1718" s="39">
        <v>11.5</v>
      </c>
      <c r="E1718" s="9" t="s">
        <v>37</v>
      </c>
      <c r="F1718" s="20" t="s">
        <v>66</v>
      </c>
      <c r="G1718" s="71">
        <v>63710000</v>
      </c>
      <c r="H1718" s="71">
        <f t="shared" si="32"/>
        <v>63710000</v>
      </c>
      <c r="I1718" s="19" t="s">
        <v>905</v>
      </c>
      <c r="J1718" s="19" t="s">
        <v>905</v>
      </c>
      <c r="K1718" s="20" t="s">
        <v>1336</v>
      </c>
      <c r="N1718" s="14"/>
    </row>
    <row r="1719" spans="1:14" s="13" customFormat="1" ht="112.5">
      <c r="A1719" s="37">
        <v>80101505</v>
      </c>
      <c r="B1719" s="18" t="s">
        <v>1390</v>
      </c>
      <c r="C1719" s="38">
        <v>41699</v>
      </c>
      <c r="D1719" s="39">
        <v>11</v>
      </c>
      <c r="E1719" s="9" t="s">
        <v>37</v>
      </c>
      <c r="F1719" s="20" t="s">
        <v>66</v>
      </c>
      <c r="G1719" s="71">
        <v>60940000</v>
      </c>
      <c r="H1719" s="71">
        <f t="shared" si="32"/>
        <v>60940000</v>
      </c>
      <c r="I1719" s="19" t="s">
        <v>905</v>
      </c>
      <c r="J1719" s="19" t="s">
        <v>905</v>
      </c>
      <c r="K1719" s="20" t="s">
        <v>1336</v>
      </c>
      <c r="N1719" s="14"/>
    </row>
    <row r="1720" spans="1:14" s="13" customFormat="1" ht="206.25">
      <c r="A1720" s="37">
        <v>80101505</v>
      </c>
      <c r="B1720" s="18" t="s">
        <v>1391</v>
      </c>
      <c r="C1720" s="38">
        <v>42036</v>
      </c>
      <c r="D1720" s="39">
        <v>11</v>
      </c>
      <c r="E1720" s="9" t="s">
        <v>37</v>
      </c>
      <c r="F1720" s="20" t="s">
        <v>66</v>
      </c>
      <c r="G1720" s="71">
        <v>19140000</v>
      </c>
      <c r="H1720" s="71">
        <f t="shared" si="32"/>
        <v>19140000</v>
      </c>
      <c r="I1720" s="19" t="s">
        <v>905</v>
      </c>
      <c r="J1720" s="19" t="s">
        <v>905</v>
      </c>
      <c r="K1720" s="20" t="s">
        <v>1336</v>
      </c>
      <c r="N1720" s="14"/>
    </row>
    <row r="1721" spans="1:14" s="13" customFormat="1" ht="150">
      <c r="A1721" s="37">
        <v>80101505</v>
      </c>
      <c r="B1721" s="18" t="s">
        <v>1392</v>
      </c>
      <c r="C1721" s="38">
        <v>42064</v>
      </c>
      <c r="D1721" s="39">
        <v>11</v>
      </c>
      <c r="E1721" s="9" t="s">
        <v>37</v>
      </c>
      <c r="F1721" s="20" t="s">
        <v>66</v>
      </c>
      <c r="G1721" s="71">
        <v>26444000</v>
      </c>
      <c r="H1721" s="71">
        <f t="shared" si="32"/>
        <v>26444000</v>
      </c>
      <c r="I1721" s="19" t="s">
        <v>905</v>
      </c>
      <c r="J1721" s="19" t="s">
        <v>905</v>
      </c>
      <c r="K1721" s="20" t="s">
        <v>1336</v>
      </c>
      <c r="N1721" s="14"/>
    </row>
    <row r="1722" spans="1:14" s="13" customFormat="1" ht="150">
      <c r="A1722" s="37">
        <v>80101505</v>
      </c>
      <c r="B1722" s="18" t="s">
        <v>1393</v>
      </c>
      <c r="C1722" s="38">
        <v>42064</v>
      </c>
      <c r="D1722" s="39">
        <v>11</v>
      </c>
      <c r="E1722" s="9" t="s">
        <v>37</v>
      </c>
      <c r="F1722" s="20" t="s">
        <v>66</v>
      </c>
      <c r="G1722" s="71">
        <v>60940000</v>
      </c>
      <c r="H1722" s="71">
        <f t="shared" si="32"/>
        <v>60940000</v>
      </c>
      <c r="I1722" s="19" t="s">
        <v>905</v>
      </c>
      <c r="J1722" s="19" t="s">
        <v>905</v>
      </c>
      <c r="K1722" s="20" t="s">
        <v>1336</v>
      </c>
      <c r="N1722" s="14"/>
    </row>
    <row r="1723" spans="1:14" s="13" customFormat="1" ht="168.75">
      <c r="A1723" s="37">
        <v>80101505</v>
      </c>
      <c r="B1723" s="18" t="s">
        <v>1394</v>
      </c>
      <c r="C1723" s="38">
        <v>42064</v>
      </c>
      <c r="D1723" s="39">
        <v>11</v>
      </c>
      <c r="E1723" s="9" t="s">
        <v>37</v>
      </c>
      <c r="F1723" s="20" t="s">
        <v>66</v>
      </c>
      <c r="G1723" s="71">
        <v>60940000</v>
      </c>
      <c r="H1723" s="71">
        <f t="shared" si="32"/>
        <v>60940000</v>
      </c>
      <c r="I1723" s="19" t="s">
        <v>905</v>
      </c>
      <c r="J1723" s="19" t="s">
        <v>905</v>
      </c>
      <c r="K1723" s="20" t="s">
        <v>1336</v>
      </c>
      <c r="N1723" s="14"/>
    </row>
    <row r="1724" spans="1:14" s="13" customFormat="1" ht="112.5">
      <c r="A1724" s="37">
        <v>80101505</v>
      </c>
      <c r="B1724" s="18" t="s">
        <v>1395</v>
      </c>
      <c r="C1724" s="38">
        <v>42064</v>
      </c>
      <c r="D1724" s="39">
        <v>11</v>
      </c>
      <c r="E1724" s="9" t="s">
        <v>37</v>
      </c>
      <c r="F1724" s="20" t="s">
        <v>66</v>
      </c>
      <c r="G1724" s="71">
        <v>20999000</v>
      </c>
      <c r="H1724" s="71">
        <f t="shared" si="32"/>
        <v>20999000</v>
      </c>
      <c r="I1724" s="19" t="s">
        <v>905</v>
      </c>
      <c r="J1724" s="19" t="s">
        <v>905</v>
      </c>
      <c r="K1724" s="20" t="s">
        <v>1336</v>
      </c>
      <c r="N1724" s="14"/>
    </row>
    <row r="1725" spans="1:14" s="13" customFormat="1" ht="281.25">
      <c r="A1725" s="37">
        <v>80101505</v>
      </c>
      <c r="B1725" s="18" t="s">
        <v>1396</v>
      </c>
      <c r="C1725" s="38">
        <v>42005</v>
      </c>
      <c r="D1725" s="39">
        <v>10</v>
      </c>
      <c r="E1725" s="9" t="s">
        <v>37</v>
      </c>
      <c r="F1725" s="20" t="s">
        <v>66</v>
      </c>
      <c r="G1725" s="71">
        <v>41190000</v>
      </c>
      <c r="H1725" s="71">
        <f t="shared" si="32"/>
        <v>41190000</v>
      </c>
      <c r="I1725" s="19" t="s">
        <v>905</v>
      </c>
      <c r="J1725" s="19" t="s">
        <v>905</v>
      </c>
      <c r="K1725" s="20" t="s">
        <v>1336</v>
      </c>
      <c r="N1725" s="14"/>
    </row>
    <row r="1726" spans="1:14" s="13" customFormat="1" ht="187.5">
      <c r="A1726" s="37">
        <v>80101505</v>
      </c>
      <c r="B1726" s="18" t="s">
        <v>1397</v>
      </c>
      <c r="C1726" s="38">
        <v>42039</v>
      </c>
      <c r="D1726" s="39">
        <v>11.5</v>
      </c>
      <c r="E1726" s="9" t="s">
        <v>37</v>
      </c>
      <c r="F1726" s="20" t="s">
        <v>66</v>
      </c>
      <c r="G1726" s="71">
        <v>125580000</v>
      </c>
      <c r="H1726" s="71">
        <f t="shared" si="32"/>
        <v>125580000</v>
      </c>
      <c r="I1726" s="19" t="s">
        <v>905</v>
      </c>
      <c r="J1726" s="19" t="s">
        <v>905</v>
      </c>
      <c r="K1726" s="20" t="s">
        <v>1336</v>
      </c>
      <c r="N1726" s="14"/>
    </row>
    <row r="1727" spans="1:14" s="13" customFormat="1" ht="150">
      <c r="A1727" s="37">
        <v>80101505</v>
      </c>
      <c r="B1727" s="18" t="s">
        <v>1398</v>
      </c>
      <c r="C1727" s="38">
        <v>42063</v>
      </c>
      <c r="D1727" s="39">
        <v>11</v>
      </c>
      <c r="E1727" s="9" t="s">
        <v>37</v>
      </c>
      <c r="F1727" s="20" t="s">
        <v>66</v>
      </c>
      <c r="G1727" s="71">
        <v>60940000</v>
      </c>
      <c r="H1727" s="71">
        <f t="shared" si="32"/>
        <v>60940000</v>
      </c>
      <c r="I1727" s="19" t="s">
        <v>905</v>
      </c>
      <c r="J1727" s="19" t="s">
        <v>905</v>
      </c>
      <c r="K1727" s="20" t="s">
        <v>1336</v>
      </c>
      <c r="N1727" s="14"/>
    </row>
    <row r="1728" spans="1:14" s="13" customFormat="1" ht="168.75">
      <c r="A1728" s="37">
        <v>80101505</v>
      </c>
      <c r="B1728" s="18" t="s">
        <v>1399</v>
      </c>
      <c r="C1728" s="38">
        <v>42073</v>
      </c>
      <c r="D1728" s="39">
        <v>10.5</v>
      </c>
      <c r="E1728" s="9" t="s">
        <v>37</v>
      </c>
      <c r="F1728" s="20" t="s">
        <v>66</v>
      </c>
      <c r="G1728" s="71">
        <v>33421500</v>
      </c>
      <c r="H1728" s="71">
        <f t="shared" si="32"/>
        <v>33421500</v>
      </c>
      <c r="I1728" s="19" t="s">
        <v>905</v>
      </c>
      <c r="J1728" s="19" t="s">
        <v>905</v>
      </c>
      <c r="K1728" s="20" t="s">
        <v>1336</v>
      </c>
      <c r="N1728" s="14"/>
    </row>
    <row r="1729" spans="1:14" s="13" customFormat="1" ht="168.75">
      <c r="A1729" s="37">
        <v>80101505</v>
      </c>
      <c r="B1729" s="18" t="s">
        <v>1400</v>
      </c>
      <c r="C1729" s="38">
        <v>42010</v>
      </c>
      <c r="D1729" s="39">
        <v>13</v>
      </c>
      <c r="E1729" s="9" t="s">
        <v>37</v>
      </c>
      <c r="F1729" s="20" t="s">
        <v>66</v>
      </c>
      <c r="G1729" s="71">
        <v>97877000</v>
      </c>
      <c r="H1729" s="71">
        <f t="shared" si="32"/>
        <v>97877000</v>
      </c>
      <c r="I1729" s="19" t="s">
        <v>905</v>
      </c>
      <c r="J1729" s="19" t="s">
        <v>905</v>
      </c>
      <c r="K1729" s="20" t="s">
        <v>1336</v>
      </c>
      <c r="N1729" s="14"/>
    </row>
    <row r="1730" spans="1:14" s="13" customFormat="1" ht="168.75">
      <c r="A1730" s="37">
        <v>80101505</v>
      </c>
      <c r="B1730" s="18" t="s">
        <v>1401</v>
      </c>
      <c r="C1730" s="38">
        <v>42005</v>
      </c>
      <c r="D1730" s="39">
        <v>12</v>
      </c>
      <c r="E1730" s="9" t="s">
        <v>37</v>
      </c>
      <c r="F1730" s="20" t="s">
        <v>66</v>
      </c>
      <c r="G1730" s="71">
        <v>20880000</v>
      </c>
      <c r="H1730" s="71">
        <f t="shared" si="32"/>
        <v>20880000</v>
      </c>
      <c r="I1730" s="19" t="s">
        <v>905</v>
      </c>
      <c r="J1730" s="19" t="s">
        <v>905</v>
      </c>
      <c r="K1730" s="20" t="s">
        <v>1336</v>
      </c>
      <c r="N1730" s="14"/>
    </row>
    <row r="1731" spans="1:14" s="13" customFormat="1" ht="187.5">
      <c r="A1731" s="37">
        <v>80101505</v>
      </c>
      <c r="B1731" s="18" t="s">
        <v>1402</v>
      </c>
      <c r="C1731" s="38">
        <v>42036</v>
      </c>
      <c r="D1731" s="39">
        <v>11.5</v>
      </c>
      <c r="E1731" s="9" t="s">
        <v>37</v>
      </c>
      <c r="F1731" s="20" t="s">
        <v>66</v>
      </c>
      <c r="G1731" s="71">
        <v>63710000</v>
      </c>
      <c r="H1731" s="71">
        <f t="shared" si="32"/>
        <v>63710000</v>
      </c>
      <c r="I1731" s="19" t="s">
        <v>905</v>
      </c>
      <c r="J1731" s="19" t="s">
        <v>905</v>
      </c>
      <c r="K1731" s="20" t="s">
        <v>1336</v>
      </c>
      <c r="N1731" s="14"/>
    </row>
    <row r="1732" spans="1:14" s="13" customFormat="1" ht="187.5">
      <c r="A1732" s="37">
        <v>80101505</v>
      </c>
      <c r="B1732" s="18" t="s">
        <v>1403</v>
      </c>
      <c r="C1732" s="38">
        <v>42007</v>
      </c>
      <c r="D1732" s="39">
        <v>12.5</v>
      </c>
      <c r="E1732" s="9" t="s">
        <v>37</v>
      </c>
      <c r="F1732" s="20" t="s">
        <v>66</v>
      </c>
      <c r="G1732" s="71">
        <v>58175000</v>
      </c>
      <c r="H1732" s="71">
        <f t="shared" si="32"/>
        <v>58175000</v>
      </c>
      <c r="I1732" s="19" t="s">
        <v>905</v>
      </c>
      <c r="J1732" s="19" t="s">
        <v>905</v>
      </c>
      <c r="K1732" s="20" t="s">
        <v>1336</v>
      </c>
      <c r="N1732" s="14"/>
    </row>
    <row r="1733" spans="1:14" s="13" customFormat="1" ht="225">
      <c r="A1733" s="37">
        <v>80101505</v>
      </c>
      <c r="B1733" s="18" t="s">
        <v>1404</v>
      </c>
      <c r="C1733" s="38">
        <v>42007</v>
      </c>
      <c r="D1733" s="39">
        <v>12.5</v>
      </c>
      <c r="E1733" s="9" t="s">
        <v>37</v>
      </c>
      <c r="F1733" s="20" t="s">
        <v>66</v>
      </c>
      <c r="G1733" s="71">
        <v>69250000</v>
      </c>
      <c r="H1733" s="71">
        <f aca="true" t="shared" si="33" ref="H1733:H1777">+G1733</f>
        <v>69250000</v>
      </c>
      <c r="I1733" s="19" t="s">
        <v>905</v>
      </c>
      <c r="J1733" s="19" t="s">
        <v>905</v>
      </c>
      <c r="K1733" s="20" t="s">
        <v>1336</v>
      </c>
      <c r="N1733" s="14"/>
    </row>
    <row r="1734" spans="1:14" s="13" customFormat="1" ht="168.75">
      <c r="A1734" s="37">
        <v>80101505</v>
      </c>
      <c r="B1734" s="18" t="s">
        <v>1405</v>
      </c>
      <c r="C1734" s="38">
        <v>42014</v>
      </c>
      <c r="D1734" s="39">
        <v>12.5</v>
      </c>
      <c r="E1734" s="9" t="s">
        <v>37</v>
      </c>
      <c r="F1734" s="20" t="s">
        <v>66</v>
      </c>
      <c r="G1734" s="71">
        <v>69250000</v>
      </c>
      <c r="H1734" s="71">
        <f t="shared" si="33"/>
        <v>69250000</v>
      </c>
      <c r="I1734" s="19" t="s">
        <v>905</v>
      </c>
      <c r="J1734" s="19" t="s">
        <v>905</v>
      </c>
      <c r="K1734" s="20" t="s">
        <v>1336</v>
      </c>
      <c r="N1734" s="14"/>
    </row>
    <row r="1735" spans="1:14" s="13" customFormat="1" ht="187.5">
      <c r="A1735" s="37">
        <v>80101505</v>
      </c>
      <c r="B1735" s="18" t="s">
        <v>1406</v>
      </c>
      <c r="C1735" s="38">
        <v>42036</v>
      </c>
      <c r="D1735" s="39">
        <v>11.5</v>
      </c>
      <c r="E1735" s="9" t="s">
        <v>37</v>
      </c>
      <c r="F1735" s="20" t="s">
        <v>66</v>
      </c>
      <c r="G1735" s="71">
        <v>36604500</v>
      </c>
      <c r="H1735" s="71">
        <f t="shared" si="33"/>
        <v>36604500</v>
      </c>
      <c r="I1735" s="19" t="s">
        <v>905</v>
      </c>
      <c r="J1735" s="19" t="s">
        <v>905</v>
      </c>
      <c r="K1735" s="20" t="s">
        <v>1336</v>
      </c>
      <c r="N1735" s="14"/>
    </row>
    <row r="1736" spans="1:14" s="13" customFormat="1" ht="93.75">
      <c r="A1736" s="37">
        <v>80101505</v>
      </c>
      <c r="B1736" s="18" t="s">
        <v>1407</v>
      </c>
      <c r="C1736" s="38">
        <v>42005</v>
      </c>
      <c r="D1736" s="39">
        <v>12.5</v>
      </c>
      <c r="E1736" s="9" t="s">
        <v>37</v>
      </c>
      <c r="F1736" s="20" t="s">
        <v>66</v>
      </c>
      <c r="G1736" s="71">
        <v>44962500</v>
      </c>
      <c r="H1736" s="71">
        <f t="shared" si="33"/>
        <v>44962500</v>
      </c>
      <c r="I1736" s="19" t="s">
        <v>905</v>
      </c>
      <c r="J1736" s="19" t="s">
        <v>905</v>
      </c>
      <c r="K1736" s="20" t="s">
        <v>1336</v>
      </c>
      <c r="N1736" s="14"/>
    </row>
    <row r="1737" spans="1:14" s="13" customFormat="1" ht="281.25">
      <c r="A1737" s="37">
        <v>80101505</v>
      </c>
      <c r="B1737" s="18" t="s">
        <v>1408</v>
      </c>
      <c r="C1737" s="38">
        <v>42036</v>
      </c>
      <c r="D1737" s="39">
        <v>11.5</v>
      </c>
      <c r="E1737" s="9" t="s">
        <v>37</v>
      </c>
      <c r="F1737" s="20" t="s">
        <v>66</v>
      </c>
      <c r="G1737" s="71">
        <v>63710000</v>
      </c>
      <c r="H1737" s="71">
        <f t="shared" si="33"/>
        <v>63710000</v>
      </c>
      <c r="I1737" s="19" t="s">
        <v>905</v>
      </c>
      <c r="J1737" s="19" t="s">
        <v>905</v>
      </c>
      <c r="K1737" s="20" t="s">
        <v>1336</v>
      </c>
      <c r="N1737" s="14"/>
    </row>
    <row r="1738" spans="1:14" s="13" customFormat="1" ht="150">
      <c r="A1738" s="37">
        <v>80101505</v>
      </c>
      <c r="B1738" s="18" t="s">
        <v>1409</v>
      </c>
      <c r="C1738" s="38">
        <v>42036</v>
      </c>
      <c r="D1738" s="39">
        <v>12</v>
      </c>
      <c r="E1738" s="9" t="s">
        <v>37</v>
      </c>
      <c r="F1738" s="20" t="s">
        <v>66</v>
      </c>
      <c r="G1738" s="71">
        <v>21924000</v>
      </c>
      <c r="H1738" s="71">
        <f t="shared" si="33"/>
        <v>21924000</v>
      </c>
      <c r="I1738" s="19" t="s">
        <v>905</v>
      </c>
      <c r="J1738" s="19" t="s">
        <v>905</v>
      </c>
      <c r="K1738" s="20" t="s">
        <v>1336</v>
      </c>
      <c r="N1738" s="14"/>
    </row>
    <row r="1739" spans="1:14" s="13" customFormat="1" ht="187.5">
      <c r="A1739" s="37">
        <v>80101505</v>
      </c>
      <c r="B1739" s="18" t="s">
        <v>1410</v>
      </c>
      <c r="C1739" s="38">
        <v>42036</v>
      </c>
      <c r="D1739" s="39">
        <v>11.5</v>
      </c>
      <c r="E1739" s="9" t="s">
        <v>37</v>
      </c>
      <c r="F1739" s="20" t="s">
        <v>66</v>
      </c>
      <c r="G1739" s="71">
        <v>53521000</v>
      </c>
      <c r="H1739" s="71">
        <f t="shared" si="33"/>
        <v>53521000</v>
      </c>
      <c r="I1739" s="19" t="s">
        <v>905</v>
      </c>
      <c r="J1739" s="19" t="s">
        <v>905</v>
      </c>
      <c r="K1739" s="20" t="s">
        <v>1336</v>
      </c>
      <c r="N1739" s="14"/>
    </row>
    <row r="1740" spans="1:14" s="13" customFormat="1" ht="187.5">
      <c r="A1740" s="37">
        <v>80101505</v>
      </c>
      <c r="B1740" s="18" t="s">
        <v>1411</v>
      </c>
      <c r="C1740" s="38">
        <v>42036</v>
      </c>
      <c r="D1740" s="39">
        <v>11</v>
      </c>
      <c r="E1740" s="9" t="s">
        <v>37</v>
      </c>
      <c r="F1740" s="20" t="s">
        <v>66</v>
      </c>
      <c r="G1740" s="71">
        <v>60940000</v>
      </c>
      <c r="H1740" s="71">
        <f t="shared" si="33"/>
        <v>60940000</v>
      </c>
      <c r="I1740" s="19" t="s">
        <v>905</v>
      </c>
      <c r="J1740" s="19" t="s">
        <v>905</v>
      </c>
      <c r="K1740" s="20" t="s">
        <v>1336</v>
      </c>
      <c r="N1740" s="14"/>
    </row>
    <row r="1741" spans="1:14" s="13" customFormat="1" ht="168.75">
      <c r="A1741" s="37">
        <v>80101505</v>
      </c>
      <c r="B1741" s="18" t="s">
        <v>1412</v>
      </c>
      <c r="C1741" s="38">
        <v>42005</v>
      </c>
      <c r="D1741" s="39">
        <v>12</v>
      </c>
      <c r="E1741" s="9" t="s">
        <v>37</v>
      </c>
      <c r="F1741" s="20" t="s">
        <v>66</v>
      </c>
      <c r="G1741" s="71">
        <v>66480000</v>
      </c>
      <c r="H1741" s="71">
        <f t="shared" si="33"/>
        <v>66480000</v>
      </c>
      <c r="I1741" s="19" t="s">
        <v>905</v>
      </c>
      <c r="J1741" s="19" t="s">
        <v>905</v>
      </c>
      <c r="K1741" s="20" t="s">
        <v>1336</v>
      </c>
      <c r="N1741" s="14"/>
    </row>
    <row r="1742" spans="1:14" s="13" customFormat="1" ht="93.75">
      <c r="A1742" s="37">
        <v>80101505</v>
      </c>
      <c r="B1742" s="18" t="s">
        <v>1413</v>
      </c>
      <c r="C1742" s="38">
        <v>42005</v>
      </c>
      <c r="D1742" s="39">
        <v>12.5</v>
      </c>
      <c r="E1742" s="9" t="s">
        <v>37</v>
      </c>
      <c r="F1742" s="20" t="s">
        <v>66</v>
      </c>
      <c r="G1742" s="71">
        <v>69250000</v>
      </c>
      <c r="H1742" s="71">
        <f t="shared" si="33"/>
        <v>69250000</v>
      </c>
      <c r="I1742" s="19" t="s">
        <v>905</v>
      </c>
      <c r="J1742" s="19" t="s">
        <v>905</v>
      </c>
      <c r="K1742" s="20" t="s">
        <v>1336</v>
      </c>
      <c r="N1742" s="14"/>
    </row>
    <row r="1743" spans="1:14" s="13" customFormat="1" ht="93.75">
      <c r="A1743" s="37">
        <v>80101505</v>
      </c>
      <c r="B1743" s="18" t="s">
        <v>1414</v>
      </c>
      <c r="C1743" s="38">
        <v>42005</v>
      </c>
      <c r="D1743" s="39">
        <v>12.5</v>
      </c>
      <c r="E1743" s="9" t="s">
        <v>37</v>
      </c>
      <c r="F1743" s="20" t="s">
        <v>66</v>
      </c>
      <c r="G1743" s="71">
        <v>69250000</v>
      </c>
      <c r="H1743" s="71">
        <f t="shared" si="33"/>
        <v>69250000</v>
      </c>
      <c r="I1743" s="19" t="s">
        <v>905</v>
      </c>
      <c r="J1743" s="19" t="s">
        <v>905</v>
      </c>
      <c r="K1743" s="20" t="s">
        <v>1336</v>
      </c>
      <c r="N1743" s="14"/>
    </row>
    <row r="1744" spans="1:14" s="13" customFormat="1" ht="150">
      <c r="A1744" s="37">
        <v>80101505</v>
      </c>
      <c r="B1744" s="18" t="s">
        <v>1415</v>
      </c>
      <c r="C1744" s="38">
        <v>42007</v>
      </c>
      <c r="D1744" s="39">
        <v>12.5</v>
      </c>
      <c r="E1744" s="9" t="s">
        <v>37</v>
      </c>
      <c r="F1744" s="20" t="s">
        <v>66</v>
      </c>
      <c r="G1744" s="71">
        <v>94112500</v>
      </c>
      <c r="H1744" s="71">
        <f t="shared" si="33"/>
        <v>94112500</v>
      </c>
      <c r="I1744" s="19" t="s">
        <v>905</v>
      </c>
      <c r="J1744" s="19" t="s">
        <v>905</v>
      </c>
      <c r="K1744" s="20" t="s">
        <v>1336</v>
      </c>
      <c r="N1744" s="14"/>
    </row>
    <row r="1745" spans="1:14" s="13" customFormat="1" ht="187.5">
      <c r="A1745" s="37">
        <v>80101505</v>
      </c>
      <c r="B1745" s="18" t="s">
        <v>1416</v>
      </c>
      <c r="C1745" s="38">
        <v>42014</v>
      </c>
      <c r="D1745" s="39">
        <v>12.5</v>
      </c>
      <c r="E1745" s="9" t="s">
        <v>37</v>
      </c>
      <c r="F1745" s="20" t="s">
        <v>66</v>
      </c>
      <c r="G1745" s="71">
        <v>58175000</v>
      </c>
      <c r="H1745" s="71">
        <f t="shared" si="33"/>
        <v>58175000</v>
      </c>
      <c r="I1745" s="19" t="s">
        <v>905</v>
      </c>
      <c r="J1745" s="19" t="s">
        <v>905</v>
      </c>
      <c r="K1745" s="20" t="s">
        <v>1336</v>
      </c>
      <c r="N1745" s="14"/>
    </row>
    <row r="1746" spans="1:14" s="13" customFormat="1" ht="168.75">
      <c r="A1746" s="37">
        <v>80101505</v>
      </c>
      <c r="B1746" s="18" t="s">
        <v>1417</v>
      </c>
      <c r="C1746" s="38">
        <v>42036</v>
      </c>
      <c r="D1746" s="39">
        <v>11</v>
      </c>
      <c r="E1746" s="9" t="s">
        <v>37</v>
      </c>
      <c r="F1746" s="20" t="s">
        <v>66</v>
      </c>
      <c r="G1746" s="71">
        <v>70690400</v>
      </c>
      <c r="H1746" s="71">
        <f t="shared" si="33"/>
        <v>70690400</v>
      </c>
      <c r="I1746" s="19" t="s">
        <v>905</v>
      </c>
      <c r="J1746" s="19" t="s">
        <v>905</v>
      </c>
      <c r="K1746" s="20" t="s">
        <v>1336</v>
      </c>
      <c r="N1746" s="14"/>
    </row>
    <row r="1747" spans="1:14" s="13" customFormat="1" ht="112.5">
      <c r="A1747" s="37">
        <v>80161500</v>
      </c>
      <c r="B1747" s="18" t="s">
        <v>1418</v>
      </c>
      <c r="C1747" s="38">
        <v>42064</v>
      </c>
      <c r="D1747" s="39">
        <v>10</v>
      </c>
      <c r="E1747" s="9" t="s">
        <v>37</v>
      </c>
      <c r="F1747" s="20" t="s">
        <v>66</v>
      </c>
      <c r="G1747" s="71">
        <v>15370000</v>
      </c>
      <c r="H1747" s="71">
        <f t="shared" si="33"/>
        <v>15370000</v>
      </c>
      <c r="I1747" s="19" t="s">
        <v>905</v>
      </c>
      <c r="J1747" s="19" t="s">
        <v>905</v>
      </c>
      <c r="K1747" s="20" t="s">
        <v>1336</v>
      </c>
      <c r="N1747" s="14"/>
    </row>
    <row r="1748" spans="1:14" s="13" customFormat="1" ht="112.5">
      <c r="A1748" s="37">
        <v>80101505</v>
      </c>
      <c r="B1748" s="18" t="s">
        <v>1419</v>
      </c>
      <c r="C1748" s="38">
        <v>42064</v>
      </c>
      <c r="D1748" s="39">
        <v>10</v>
      </c>
      <c r="E1748" s="9" t="s">
        <v>37</v>
      </c>
      <c r="F1748" s="20" t="s">
        <v>66</v>
      </c>
      <c r="G1748" s="71">
        <v>55400000</v>
      </c>
      <c r="H1748" s="71">
        <f t="shared" si="33"/>
        <v>55400000</v>
      </c>
      <c r="I1748" s="19" t="s">
        <v>905</v>
      </c>
      <c r="J1748" s="19" t="s">
        <v>905</v>
      </c>
      <c r="K1748" s="20" t="s">
        <v>1336</v>
      </c>
      <c r="N1748" s="14"/>
    </row>
    <row r="1749" spans="1:14" s="13" customFormat="1" ht="112.5">
      <c r="A1749" s="37">
        <v>80101505</v>
      </c>
      <c r="B1749" s="18" t="s">
        <v>1420</v>
      </c>
      <c r="C1749" s="38">
        <v>42064</v>
      </c>
      <c r="D1749" s="39">
        <v>10</v>
      </c>
      <c r="E1749" s="9" t="s">
        <v>37</v>
      </c>
      <c r="F1749" s="20" t="s">
        <v>66</v>
      </c>
      <c r="G1749" s="71">
        <v>15370000</v>
      </c>
      <c r="H1749" s="71">
        <f t="shared" si="33"/>
        <v>15370000</v>
      </c>
      <c r="I1749" s="19" t="s">
        <v>905</v>
      </c>
      <c r="J1749" s="19" t="s">
        <v>905</v>
      </c>
      <c r="K1749" s="20" t="s">
        <v>1336</v>
      </c>
      <c r="N1749" s="14"/>
    </row>
    <row r="1750" spans="1:14" s="13" customFormat="1" ht="112.5">
      <c r="A1750" s="37">
        <v>80101505</v>
      </c>
      <c r="B1750" s="18" t="s">
        <v>1420</v>
      </c>
      <c r="C1750" s="38">
        <v>42064</v>
      </c>
      <c r="D1750" s="39">
        <v>10</v>
      </c>
      <c r="E1750" s="9" t="s">
        <v>37</v>
      </c>
      <c r="F1750" s="20" t="s">
        <v>66</v>
      </c>
      <c r="G1750" s="71">
        <v>15370000</v>
      </c>
      <c r="H1750" s="71">
        <f t="shared" si="33"/>
        <v>15370000</v>
      </c>
      <c r="I1750" s="19" t="s">
        <v>905</v>
      </c>
      <c r="J1750" s="19" t="s">
        <v>905</v>
      </c>
      <c r="K1750" s="20" t="s">
        <v>1336</v>
      </c>
      <c r="N1750" s="14"/>
    </row>
    <row r="1751" spans="1:14" s="13" customFormat="1" ht="131.25">
      <c r="A1751" s="37">
        <v>80101505</v>
      </c>
      <c r="B1751" s="18" t="s">
        <v>1421</v>
      </c>
      <c r="C1751" s="38">
        <v>42064</v>
      </c>
      <c r="D1751" s="39">
        <v>10</v>
      </c>
      <c r="E1751" s="9" t="s">
        <v>37</v>
      </c>
      <c r="F1751" s="20" t="s">
        <v>66</v>
      </c>
      <c r="G1751" s="71">
        <v>18270000</v>
      </c>
      <c r="H1751" s="71">
        <f t="shared" si="33"/>
        <v>18270000</v>
      </c>
      <c r="I1751" s="19" t="s">
        <v>905</v>
      </c>
      <c r="J1751" s="19" t="s">
        <v>905</v>
      </c>
      <c r="K1751" s="20" t="s">
        <v>1336</v>
      </c>
      <c r="N1751" s="14"/>
    </row>
    <row r="1752" spans="1:14" s="13" customFormat="1" ht="112.5">
      <c r="A1752" s="37">
        <v>80101505</v>
      </c>
      <c r="B1752" s="18" t="s">
        <v>1422</v>
      </c>
      <c r="C1752" s="38">
        <v>42064</v>
      </c>
      <c r="D1752" s="39">
        <v>10</v>
      </c>
      <c r="E1752" s="9" t="s">
        <v>37</v>
      </c>
      <c r="F1752" s="20" t="s">
        <v>66</v>
      </c>
      <c r="G1752" s="71">
        <v>15370000</v>
      </c>
      <c r="H1752" s="71">
        <f t="shared" si="33"/>
        <v>15370000</v>
      </c>
      <c r="I1752" s="19" t="s">
        <v>905</v>
      </c>
      <c r="J1752" s="19" t="s">
        <v>905</v>
      </c>
      <c r="K1752" s="20" t="s">
        <v>1336</v>
      </c>
      <c r="N1752" s="14"/>
    </row>
    <row r="1753" spans="1:14" s="13" customFormat="1" ht="187.5">
      <c r="A1753" s="37">
        <v>80101505</v>
      </c>
      <c r="B1753" s="18" t="s">
        <v>1423</v>
      </c>
      <c r="C1753" s="38">
        <v>42005</v>
      </c>
      <c r="D1753" s="39">
        <v>12</v>
      </c>
      <c r="E1753" s="9" t="s">
        <v>37</v>
      </c>
      <c r="F1753" s="20" t="s">
        <v>66</v>
      </c>
      <c r="G1753" s="71">
        <v>20880000</v>
      </c>
      <c r="H1753" s="71">
        <f t="shared" si="33"/>
        <v>20880000</v>
      </c>
      <c r="I1753" s="19" t="s">
        <v>905</v>
      </c>
      <c r="J1753" s="19" t="s">
        <v>905</v>
      </c>
      <c r="K1753" s="20" t="s">
        <v>1336</v>
      </c>
      <c r="N1753" s="14"/>
    </row>
    <row r="1754" spans="1:14" s="13" customFormat="1" ht="168.75">
      <c r="A1754" s="37">
        <v>80101505</v>
      </c>
      <c r="B1754" s="18" t="s">
        <v>1424</v>
      </c>
      <c r="C1754" s="38">
        <v>42005</v>
      </c>
      <c r="D1754" s="39">
        <v>12</v>
      </c>
      <c r="E1754" s="9" t="s">
        <v>37</v>
      </c>
      <c r="F1754" s="20" t="s">
        <v>66</v>
      </c>
      <c r="G1754" s="71">
        <f>2613000*12</f>
        <v>31356000</v>
      </c>
      <c r="H1754" s="71">
        <f>+G1754</f>
        <v>31356000</v>
      </c>
      <c r="I1754" s="19" t="s">
        <v>905</v>
      </c>
      <c r="J1754" s="19" t="s">
        <v>905</v>
      </c>
      <c r="K1754" s="20" t="s">
        <v>1336</v>
      </c>
      <c r="N1754" s="14"/>
    </row>
    <row r="1755" spans="1:14" s="13" customFormat="1" ht="187.5">
      <c r="A1755" s="37">
        <v>80101505</v>
      </c>
      <c r="B1755" s="18" t="s">
        <v>1425</v>
      </c>
      <c r="C1755" s="38">
        <v>42005</v>
      </c>
      <c r="D1755" s="39">
        <v>12</v>
      </c>
      <c r="E1755" s="9" t="s">
        <v>37</v>
      </c>
      <c r="F1755" s="20" t="s">
        <v>66</v>
      </c>
      <c r="G1755" s="71">
        <v>66480000</v>
      </c>
      <c r="H1755" s="71">
        <f aca="true" t="shared" si="34" ref="H1755:H1762">+G1755</f>
        <v>66480000</v>
      </c>
      <c r="I1755" s="19" t="s">
        <v>905</v>
      </c>
      <c r="J1755" s="19" t="s">
        <v>905</v>
      </c>
      <c r="K1755" s="20" t="s">
        <v>1336</v>
      </c>
      <c r="N1755" s="14"/>
    </row>
    <row r="1756" spans="1:14" s="13" customFormat="1" ht="150">
      <c r="A1756" s="37">
        <v>80101505</v>
      </c>
      <c r="B1756" s="18" t="s">
        <v>1426</v>
      </c>
      <c r="C1756" s="38">
        <v>42005</v>
      </c>
      <c r="D1756" s="39">
        <v>12</v>
      </c>
      <c r="E1756" s="9" t="s">
        <v>37</v>
      </c>
      <c r="F1756" s="20" t="s">
        <v>66</v>
      </c>
      <c r="G1756" s="71">
        <v>66480000</v>
      </c>
      <c r="H1756" s="71">
        <f t="shared" si="34"/>
        <v>66480000</v>
      </c>
      <c r="I1756" s="19" t="s">
        <v>905</v>
      </c>
      <c r="J1756" s="19" t="s">
        <v>905</v>
      </c>
      <c r="K1756" s="20" t="s">
        <v>1336</v>
      </c>
      <c r="N1756" s="14"/>
    </row>
    <row r="1757" spans="1:14" s="13" customFormat="1" ht="150">
      <c r="A1757" s="37">
        <v>80101505</v>
      </c>
      <c r="B1757" s="18" t="s">
        <v>1427</v>
      </c>
      <c r="C1757" s="38">
        <v>42005</v>
      </c>
      <c r="D1757" s="39">
        <v>12</v>
      </c>
      <c r="E1757" s="9" t="s">
        <v>37</v>
      </c>
      <c r="F1757" s="20" t="s">
        <v>66</v>
      </c>
      <c r="G1757" s="71">
        <v>66480000</v>
      </c>
      <c r="H1757" s="71">
        <f t="shared" si="34"/>
        <v>66480000</v>
      </c>
      <c r="I1757" s="19" t="s">
        <v>905</v>
      </c>
      <c r="J1757" s="19" t="s">
        <v>905</v>
      </c>
      <c r="K1757" s="20" t="s">
        <v>1336</v>
      </c>
      <c r="N1757" s="14"/>
    </row>
    <row r="1758" spans="1:14" s="13" customFormat="1" ht="168.75">
      <c r="A1758" s="37">
        <v>80101505</v>
      </c>
      <c r="B1758" s="18" t="s">
        <v>1428</v>
      </c>
      <c r="C1758" s="38">
        <v>42005</v>
      </c>
      <c r="D1758" s="39">
        <v>12</v>
      </c>
      <c r="E1758" s="9" t="s">
        <v>37</v>
      </c>
      <c r="F1758" s="20" t="s">
        <v>66</v>
      </c>
      <c r="G1758" s="71">
        <v>66480000</v>
      </c>
      <c r="H1758" s="71">
        <f t="shared" si="34"/>
        <v>66480000</v>
      </c>
      <c r="I1758" s="19" t="s">
        <v>905</v>
      </c>
      <c r="J1758" s="19" t="s">
        <v>905</v>
      </c>
      <c r="K1758" s="20" t="s">
        <v>1336</v>
      </c>
      <c r="N1758" s="14"/>
    </row>
    <row r="1759" spans="1:14" s="13" customFormat="1" ht="150">
      <c r="A1759" s="37">
        <v>80101505</v>
      </c>
      <c r="B1759" s="18" t="s">
        <v>1429</v>
      </c>
      <c r="C1759" s="38">
        <v>42005</v>
      </c>
      <c r="D1759" s="39">
        <v>12</v>
      </c>
      <c r="E1759" s="9" t="s">
        <v>37</v>
      </c>
      <c r="F1759" s="20" t="s">
        <v>66</v>
      </c>
      <c r="G1759" s="71">
        <v>28848000</v>
      </c>
      <c r="H1759" s="71">
        <f t="shared" si="34"/>
        <v>28848000</v>
      </c>
      <c r="I1759" s="19" t="s">
        <v>905</v>
      </c>
      <c r="J1759" s="19" t="s">
        <v>905</v>
      </c>
      <c r="K1759" s="20" t="s">
        <v>1336</v>
      </c>
      <c r="N1759" s="14"/>
    </row>
    <row r="1760" spans="1:14" s="13" customFormat="1" ht="168.75">
      <c r="A1760" s="37">
        <v>80101505</v>
      </c>
      <c r="B1760" s="18" t="s">
        <v>1430</v>
      </c>
      <c r="C1760" s="38">
        <v>42005</v>
      </c>
      <c r="D1760" s="39">
        <v>12</v>
      </c>
      <c r="E1760" s="9" t="s">
        <v>37</v>
      </c>
      <c r="F1760" s="20" t="s">
        <v>66</v>
      </c>
      <c r="G1760" s="71">
        <v>66480000</v>
      </c>
      <c r="H1760" s="71">
        <f t="shared" si="34"/>
        <v>66480000</v>
      </c>
      <c r="I1760" s="19" t="s">
        <v>905</v>
      </c>
      <c r="J1760" s="19" t="s">
        <v>905</v>
      </c>
      <c r="K1760" s="20" t="s">
        <v>1336</v>
      </c>
      <c r="N1760" s="14"/>
    </row>
    <row r="1761" spans="1:14" s="13" customFormat="1" ht="168.75">
      <c r="A1761" s="37">
        <v>80101505</v>
      </c>
      <c r="B1761" s="18" t="s">
        <v>1431</v>
      </c>
      <c r="C1761" s="38">
        <v>42005</v>
      </c>
      <c r="D1761" s="39">
        <v>12</v>
      </c>
      <c r="E1761" s="9" t="s">
        <v>37</v>
      </c>
      <c r="F1761" s="20" t="s">
        <v>66</v>
      </c>
      <c r="G1761" s="71">
        <v>66480000</v>
      </c>
      <c r="H1761" s="71">
        <f t="shared" si="34"/>
        <v>66480000</v>
      </c>
      <c r="I1761" s="19" t="s">
        <v>905</v>
      </c>
      <c r="J1761" s="19" t="s">
        <v>905</v>
      </c>
      <c r="K1761" s="20" t="s">
        <v>1336</v>
      </c>
      <c r="N1761" s="14"/>
    </row>
    <row r="1762" spans="1:14" s="13" customFormat="1" ht="112.5">
      <c r="A1762" s="37">
        <v>80101505</v>
      </c>
      <c r="B1762" s="18" t="s">
        <v>1432</v>
      </c>
      <c r="C1762" s="38">
        <v>42005</v>
      </c>
      <c r="D1762" s="39">
        <v>12</v>
      </c>
      <c r="E1762" s="9" t="s">
        <v>37</v>
      </c>
      <c r="F1762" s="20" t="s">
        <v>66</v>
      </c>
      <c r="G1762" s="71">
        <v>66480000</v>
      </c>
      <c r="H1762" s="71">
        <f t="shared" si="34"/>
        <v>66480000</v>
      </c>
      <c r="I1762" s="19" t="s">
        <v>905</v>
      </c>
      <c r="J1762" s="19" t="s">
        <v>905</v>
      </c>
      <c r="K1762" s="20" t="s">
        <v>1336</v>
      </c>
      <c r="N1762" s="14"/>
    </row>
    <row r="1763" spans="1:14" s="13" customFormat="1" ht="75">
      <c r="A1763" s="37">
        <v>80101505</v>
      </c>
      <c r="B1763" s="18" t="s">
        <v>1433</v>
      </c>
      <c r="C1763" s="38">
        <v>42005</v>
      </c>
      <c r="D1763" s="39">
        <v>12</v>
      </c>
      <c r="E1763" s="9" t="s">
        <v>37</v>
      </c>
      <c r="F1763" s="20" t="s">
        <v>66</v>
      </c>
      <c r="G1763" s="71">
        <v>503794310</v>
      </c>
      <c r="H1763" s="71">
        <f t="shared" si="33"/>
        <v>503794310</v>
      </c>
      <c r="I1763" s="19" t="s">
        <v>905</v>
      </c>
      <c r="J1763" s="19" t="s">
        <v>905</v>
      </c>
      <c r="K1763" s="20" t="s">
        <v>1336</v>
      </c>
      <c r="N1763" s="14"/>
    </row>
    <row r="1764" spans="1:14" s="13" customFormat="1" ht="168.75">
      <c r="A1764" s="37">
        <v>80101505</v>
      </c>
      <c r="B1764" s="18" t="s">
        <v>1434</v>
      </c>
      <c r="C1764" s="38">
        <v>42036</v>
      </c>
      <c r="D1764" s="39">
        <v>5</v>
      </c>
      <c r="E1764" s="9" t="s">
        <v>37</v>
      </c>
      <c r="F1764" s="20" t="s">
        <v>66</v>
      </c>
      <c r="G1764" s="71">
        <f>36376000-1144000</f>
        <v>35232000</v>
      </c>
      <c r="H1764" s="71">
        <f t="shared" si="33"/>
        <v>35232000</v>
      </c>
      <c r="I1764" s="19" t="s">
        <v>905</v>
      </c>
      <c r="J1764" s="19" t="s">
        <v>905</v>
      </c>
      <c r="K1764" s="20" t="s">
        <v>1336</v>
      </c>
      <c r="N1764" s="14"/>
    </row>
    <row r="1765" spans="1:14" s="13" customFormat="1" ht="168.75">
      <c r="A1765" s="37">
        <v>80101505</v>
      </c>
      <c r="B1765" s="18" t="s">
        <v>1435</v>
      </c>
      <c r="C1765" s="38">
        <v>42007</v>
      </c>
      <c r="D1765" s="39">
        <v>12</v>
      </c>
      <c r="E1765" s="9" t="s">
        <v>37</v>
      </c>
      <c r="F1765" s="20" t="s">
        <v>66</v>
      </c>
      <c r="G1765" s="71">
        <v>31356000</v>
      </c>
      <c r="H1765" s="71">
        <f t="shared" si="33"/>
        <v>31356000</v>
      </c>
      <c r="I1765" s="19" t="s">
        <v>905</v>
      </c>
      <c r="J1765" s="19" t="s">
        <v>905</v>
      </c>
      <c r="K1765" s="20" t="s">
        <v>1336</v>
      </c>
      <c r="N1765" s="14"/>
    </row>
    <row r="1766" spans="1:14" s="13" customFormat="1" ht="225">
      <c r="A1766" s="37">
        <v>80101505</v>
      </c>
      <c r="B1766" s="18" t="s">
        <v>1436</v>
      </c>
      <c r="C1766" s="38">
        <v>42007</v>
      </c>
      <c r="D1766" s="39">
        <v>11</v>
      </c>
      <c r="E1766" s="9" t="s">
        <v>37</v>
      </c>
      <c r="F1766" s="20" t="s">
        <v>66</v>
      </c>
      <c r="G1766" s="71">
        <v>65659000</v>
      </c>
      <c r="H1766" s="71">
        <f t="shared" si="33"/>
        <v>65659000</v>
      </c>
      <c r="I1766" s="19" t="s">
        <v>905</v>
      </c>
      <c r="J1766" s="19" t="s">
        <v>905</v>
      </c>
      <c r="K1766" s="20" t="s">
        <v>1336</v>
      </c>
      <c r="N1766" s="14"/>
    </row>
    <row r="1767" spans="1:14" s="13" customFormat="1" ht="150">
      <c r="A1767" s="37">
        <v>80101505</v>
      </c>
      <c r="B1767" s="18" t="s">
        <v>1437</v>
      </c>
      <c r="C1767" s="38">
        <v>41657</v>
      </c>
      <c r="D1767" s="39">
        <v>12</v>
      </c>
      <c r="E1767" s="9" t="s">
        <v>37</v>
      </c>
      <c r="F1767" s="20" t="s">
        <v>66</v>
      </c>
      <c r="G1767" s="71">
        <v>27864000</v>
      </c>
      <c r="H1767" s="71">
        <f t="shared" si="33"/>
        <v>27864000</v>
      </c>
      <c r="I1767" s="19" t="s">
        <v>905</v>
      </c>
      <c r="J1767" s="19" t="s">
        <v>905</v>
      </c>
      <c r="K1767" s="20" t="s">
        <v>1336</v>
      </c>
      <c r="N1767" s="14"/>
    </row>
    <row r="1768" spans="1:14" s="13" customFormat="1" ht="206.25">
      <c r="A1768" s="37">
        <v>80101505</v>
      </c>
      <c r="B1768" s="18" t="s">
        <v>1438</v>
      </c>
      <c r="C1768" s="38">
        <v>42024</v>
      </c>
      <c r="D1768" s="39">
        <v>12</v>
      </c>
      <c r="E1768" s="9" t="s">
        <v>37</v>
      </c>
      <c r="F1768" s="20" t="s">
        <v>66</v>
      </c>
      <c r="G1768" s="71">
        <v>43164000</v>
      </c>
      <c r="H1768" s="71">
        <f t="shared" si="33"/>
        <v>43164000</v>
      </c>
      <c r="I1768" s="19" t="s">
        <v>905</v>
      </c>
      <c r="J1768" s="19" t="s">
        <v>905</v>
      </c>
      <c r="K1768" s="20" t="s">
        <v>1336</v>
      </c>
      <c r="N1768" s="14"/>
    </row>
    <row r="1769" spans="1:14" s="13" customFormat="1" ht="187.5">
      <c r="A1769" s="37">
        <v>80101505</v>
      </c>
      <c r="B1769" s="18" t="s">
        <v>1439</v>
      </c>
      <c r="C1769" s="38">
        <v>42032</v>
      </c>
      <c r="D1769" s="39">
        <v>11.5</v>
      </c>
      <c r="E1769" s="9" t="s">
        <v>37</v>
      </c>
      <c r="F1769" s="20" t="s">
        <v>66</v>
      </c>
      <c r="G1769" s="71">
        <v>53521000</v>
      </c>
      <c r="H1769" s="71">
        <f t="shared" si="33"/>
        <v>53521000</v>
      </c>
      <c r="I1769" s="19" t="s">
        <v>905</v>
      </c>
      <c r="J1769" s="19" t="s">
        <v>905</v>
      </c>
      <c r="K1769" s="20" t="s">
        <v>1336</v>
      </c>
      <c r="N1769" s="14"/>
    </row>
    <row r="1770" spans="1:14" s="13" customFormat="1" ht="131.25">
      <c r="A1770" s="37">
        <v>80101505</v>
      </c>
      <c r="B1770" s="18" t="s">
        <v>1440</v>
      </c>
      <c r="C1770" s="38">
        <v>42043</v>
      </c>
      <c r="D1770" s="39">
        <v>11</v>
      </c>
      <c r="E1770" s="9" t="s">
        <v>37</v>
      </c>
      <c r="F1770" s="20" t="s">
        <v>66</v>
      </c>
      <c r="G1770" s="71">
        <v>26444000</v>
      </c>
      <c r="H1770" s="71">
        <f t="shared" si="33"/>
        <v>26444000</v>
      </c>
      <c r="I1770" s="19" t="s">
        <v>905</v>
      </c>
      <c r="J1770" s="19" t="s">
        <v>905</v>
      </c>
      <c r="K1770" s="20" t="s">
        <v>1336</v>
      </c>
      <c r="N1770" s="14"/>
    </row>
    <row r="1771" spans="1:14" s="13" customFormat="1" ht="206.25">
      <c r="A1771" s="37">
        <v>80101505</v>
      </c>
      <c r="B1771" s="18" t="s">
        <v>1441</v>
      </c>
      <c r="C1771" s="38">
        <v>42036</v>
      </c>
      <c r="D1771" s="39">
        <v>11</v>
      </c>
      <c r="E1771" s="9" t="s">
        <v>37</v>
      </c>
      <c r="F1771" s="20" t="s">
        <v>66</v>
      </c>
      <c r="G1771" s="71">
        <v>16907000</v>
      </c>
      <c r="H1771" s="71">
        <f t="shared" si="33"/>
        <v>16907000</v>
      </c>
      <c r="I1771" s="19" t="s">
        <v>905</v>
      </c>
      <c r="J1771" s="19" t="s">
        <v>905</v>
      </c>
      <c r="K1771" s="20" t="s">
        <v>1336</v>
      </c>
      <c r="N1771" s="14"/>
    </row>
    <row r="1772" spans="1:14" s="13" customFormat="1" ht="206.25">
      <c r="A1772" s="37">
        <v>80101505</v>
      </c>
      <c r="B1772" s="18" t="s">
        <v>1442</v>
      </c>
      <c r="C1772" s="38">
        <v>42036</v>
      </c>
      <c r="D1772" s="39">
        <v>11</v>
      </c>
      <c r="E1772" s="9" t="s">
        <v>37</v>
      </c>
      <c r="F1772" s="20" t="s">
        <v>66</v>
      </c>
      <c r="G1772" s="71">
        <v>45309000</v>
      </c>
      <c r="H1772" s="71">
        <f t="shared" si="33"/>
        <v>45309000</v>
      </c>
      <c r="I1772" s="19" t="s">
        <v>905</v>
      </c>
      <c r="J1772" s="19" t="s">
        <v>905</v>
      </c>
      <c r="K1772" s="20" t="s">
        <v>1336</v>
      </c>
      <c r="N1772" s="14"/>
    </row>
    <row r="1773" spans="1:14" s="13" customFormat="1" ht="150">
      <c r="A1773" s="37">
        <v>80101505</v>
      </c>
      <c r="B1773" s="18" t="s">
        <v>1443</v>
      </c>
      <c r="C1773" s="38">
        <v>42064</v>
      </c>
      <c r="D1773" s="39">
        <v>8</v>
      </c>
      <c r="E1773" s="9" t="s">
        <v>37</v>
      </c>
      <c r="F1773" s="20" t="s">
        <v>66</v>
      </c>
      <c r="G1773" s="71">
        <v>32952000</v>
      </c>
      <c r="H1773" s="71">
        <f t="shared" si="33"/>
        <v>32952000</v>
      </c>
      <c r="I1773" s="19" t="s">
        <v>905</v>
      </c>
      <c r="J1773" s="19" t="s">
        <v>905</v>
      </c>
      <c r="K1773" s="20" t="s">
        <v>1336</v>
      </c>
      <c r="N1773" s="14"/>
    </row>
    <row r="1774" spans="1:14" s="13" customFormat="1" ht="150">
      <c r="A1774" s="37">
        <v>80101505</v>
      </c>
      <c r="B1774" s="18" t="s">
        <v>1444</v>
      </c>
      <c r="C1774" s="38">
        <v>42007</v>
      </c>
      <c r="D1774" s="39">
        <v>12</v>
      </c>
      <c r="E1774" s="9" t="s">
        <v>37</v>
      </c>
      <c r="F1774" s="20" t="s">
        <v>66</v>
      </c>
      <c r="G1774" s="71">
        <v>66480000</v>
      </c>
      <c r="H1774" s="71">
        <f t="shared" si="33"/>
        <v>66480000</v>
      </c>
      <c r="I1774" s="19" t="s">
        <v>905</v>
      </c>
      <c r="J1774" s="19" t="s">
        <v>905</v>
      </c>
      <c r="K1774" s="20" t="s">
        <v>1336</v>
      </c>
      <c r="N1774" s="14"/>
    </row>
    <row r="1775" spans="1:14" s="13" customFormat="1" ht="131.25">
      <c r="A1775" s="37">
        <v>80101505</v>
      </c>
      <c r="B1775" s="18" t="s">
        <v>1445</v>
      </c>
      <c r="C1775" s="38">
        <v>42036</v>
      </c>
      <c r="D1775" s="39">
        <v>8</v>
      </c>
      <c r="E1775" s="9" t="s">
        <v>37</v>
      </c>
      <c r="F1775" s="20" t="s">
        <v>66</v>
      </c>
      <c r="G1775" s="71">
        <v>37232000</v>
      </c>
      <c r="H1775" s="71">
        <f t="shared" si="33"/>
        <v>37232000</v>
      </c>
      <c r="I1775" s="19" t="s">
        <v>905</v>
      </c>
      <c r="J1775" s="19" t="s">
        <v>905</v>
      </c>
      <c r="K1775" s="20" t="s">
        <v>1336</v>
      </c>
      <c r="N1775" s="14"/>
    </row>
    <row r="1776" spans="1:14" s="13" customFormat="1" ht="150">
      <c r="A1776" s="37">
        <v>80101505</v>
      </c>
      <c r="B1776" s="18" t="s">
        <v>1446</v>
      </c>
      <c r="C1776" s="38">
        <v>42064</v>
      </c>
      <c r="D1776" s="39">
        <v>8</v>
      </c>
      <c r="E1776" s="9" t="s">
        <v>37</v>
      </c>
      <c r="F1776" s="20" t="s">
        <v>66</v>
      </c>
      <c r="G1776" s="71">
        <v>41190000</v>
      </c>
      <c r="H1776" s="71">
        <f t="shared" si="33"/>
        <v>41190000</v>
      </c>
      <c r="I1776" s="19" t="s">
        <v>905</v>
      </c>
      <c r="J1776" s="19" t="s">
        <v>905</v>
      </c>
      <c r="K1776" s="20" t="s">
        <v>1336</v>
      </c>
      <c r="N1776" s="14"/>
    </row>
    <row r="1777" spans="1:14" s="13" customFormat="1" ht="75">
      <c r="A1777" s="37">
        <v>80101505</v>
      </c>
      <c r="B1777" s="18" t="s">
        <v>1447</v>
      </c>
      <c r="C1777" s="38">
        <v>42005</v>
      </c>
      <c r="D1777" s="39">
        <v>12</v>
      </c>
      <c r="E1777" s="9" t="s">
        <v>37</v>
      </c>
      <c r="F1777" s="20" t="s">
        <v>66</v>
      </c>
      <c r="G1777" s="71">
        <v>870480000</v>
      </c>
      <c r="H1777" s="71">
        <f t="shared" si="33"/>
        <v>870480000</v>
      </c>
      <c r="I1777" s="19" t="s">
        <v>905</v>
      </c>
      <c r="J1777" s="19" t="s">
        <v>905</v>
      </c>
      <c r="K1777" s="20" t="s">
        <v>1336</v>
      </c>
      <c r="N1777" s="14"/>
    </row>
    <row r="1778" spans="1:14" s="40" customFormat="1" ht="393.75">
      <c r="A1778" s="12" t="s">
        <v>1448</v>
      </c>
      <c r="B1778" s="18" t="s">
        <v>1449</v>
      </c>
      <c r="C1778" s="31">
        <v>42063</v>
      </c>
      <c r="D1778" s="23">
        <v>3</v>
      </c>
      <c r="E1778" s="9" t="s">
        <v>71</v>
      </c>
      <c r="F1778" s="20" t="s">
        <v>66</v>
      </c>
      <c r="G1778" s="71">
        <v>242035000</v>
      </c>
      <c r="H1778" s="79">
        <f>+G1778</f>
        <v>242035000</v>
      </c>
      <c r="I1778" s="19" t="s">
        <v>905</v>
      </c>
      <c r="J1778" s="19" t="s">
        <v>905</v>
      </c>
      <c r="K1778" s="17" t="s">
        <v>1450</v>
      </c>
      <c r="N1778" s="41"/>
    </row>
    <row r="1779" spans="1:14" s="42" customFormat="1" ht="300">
      <c r="A1779" s="12" t="s">
        <v>1451</v>
      </c>
      <c r="B1779" s="18" t="s">
        <v>1452</v>
      </c>
      <c r="C1779" s="31">
        <v>42063</v>
      </c>
      <c r="D1779" s="56">
        <v>8</v>
      </c>
      <c r="E1779" s="9" t="s">
        <v>37</v>
      </c>
      <c r="F1779" s="20" t="s">
        <v>66</v>
      </c>
      <c r="G1779" s="88">
        <v>700000000</v>
      </c>
      <c r="H1779" s="79">
        <f>+G1779</f>
        <v>700000000</v>
      </c>
      <c r="I1779" s="19" t="s">
        <v>905</v>
      </c>
      <c r="J1779" s="19" t="s">
        <v>905</v>
      </c>
      <c r="K1779" s="17" t="s">
        <v>1450</v>
      </c>
      <c r="N1779" s="43"/>
    </row>
    <row r="1780" spans="1:14" s="42" customFormat="1" ht="300">
      <c r="A1780" s="12" t="s">
        <v>1451</v>
      </c>
      <c r="B1780" s="18" t="s">
        <v>1452</v>
      </c>
      <c r="C1780" s="31">
        <v>42063</v>
      </c>
      <c r="D1780" s="56">
        <v>8</v>
      </c>
      <c r="E1780" s="9" t="s">
        <v>37</v>
      </c>
      <c r="F1780" s="20" t="s">
        <v>66</v>
      </c>
      <c r="G1780" s="88">
        <v>700000000</v>
      </c>
      <c r="H1780" s="79">
        <f>+G1780</f>
        <v>700000000</v>
      </c>
      <c r="I1780" s="19" t="s">
        <v>905</v>
      </c>
      <c r="J1780" s="19" t="s">
        <v>905</v>
      </c>
      <c r="K1780" s="17" t="s">
        <v>1450</v>
      </c>
      <c r="N1780" s="43"/>
    </row>
    <row r="1781" spans="1:14" s="42" customFormat="1" ht="300">
      <c r="A1781" s="12" t="s">
        <v>1451</v>
      </c>
      <c r="B1781" s="18" t="s">
        <v>1452</v>
      </c>
      <c r="C1781" s="31">
        <v>42063</v>
      </c>
      <c r="D1781" s="56">
        <v>8</v>
      </c>
      <c r="E1781" s="9" t="s">
        <v>37</v>
      </c>
      <c r="F1781" s="20" t="s">
        <v>66</v>
      </c>
      <c r="G1781" s="88">
        <v>700000000</v>
      </c>
      <c r="H1781" s="79">
        <f>+G1781</f>
        <v>700000000</v>
      </c>
      <c r="I1781" s="19" t="s">
        <v>905</v>
      </c>
      <c r="J1781" s="19" t="s">
        <v>905</v>
      </c>
      <c r="K1781" s="17" t="s">
        <v>1450</v>
      </c>
      <c r="N1781" s="43"/>
    </row>
    <row r="1782" spans="1:14" s="42" customFormat="1" ht="300">
      <c r="A1782" s="12" t="s">
        <v>1451</v>
      </c>
      <c r="B1782" s="18" t="s">
        <v>1452</v>
      </c>
      <c r="C1782" s="31">
        <v>42063</v>
      </c>
      <c r="D1782" s="23">
        <v>8</v>
      </c>
      <c r="E1782" s="9" t="s">
        <v>37</v>
      </c>
      <c r="F1782" s="20" t="s">
        <v>66</v>
      </c>
      <c r="G1782" s="88">
        <v>700000000</v>
      </c>
      <c r="H1782" s="79">
        <f>+G1782</f>
        <v>700000000</v>
      </c>
      <c r="I1782" s="19" t="s">
        <v>905</v>
      </c>
      <c r="J1782" s="19" t="s">
        <v>905</v>
      </c>
      <c r="K1782" s="17" t="s">
        <v>1450</v>
      </c>
      <c r="N1782" s="43"/>
    </row>
    <row r="1783" spans="1:14" s="42" customFormat="1" ht="131.25">
      <c r="A1783" s="12" t="s">
        <v>255</v>
      </c>
      <c r="B1783" s="18" t="s">
        <v>1453</v>
      </c>
      <c r="C1783" s="31">
        <v>42093</v>
      </c>
      <c r="D1783" s="23">
        <v>6</v>
      </c>
      <c r="E1783" s="9" t="s">
        <v>37</v>
      </c>
      <c r="F1783" s="20" t="s">
        <v>66</v>
      </c>
      <c r="G1783" s="71">
        <v>21582000</v>
      </c>
      <c r="H1783" s="79">
        <f aca="true" t="shared" si="35" ref="H1783:H1846">+G1783</f>
        <v>21582000</v>
      </c>
      <c r="I1783" s="19" t="s">
        <v>905</v>
      </c>
      <c r="J1783" s="19" t="s">
        <v>905</v>
      </c>
      <c r="K1783" s="17" t="s">
        <v>1450</v>
      </c>
      <c r="N1783" s="43"/>
    </row>
    <row r="1784" spans="1:14" s="42" customFormat="1" ht="131.25">
      <c r="A1784" s="12" t="s">
        <v>255</v>
      </c>
      <c r="B1784" s="18" t="s">
        <v>1454</v>
      </c>
      <c r="C1784" s="31">
        <v>42093</v>
      </c>
      <c r="D1784" s="23">
        <v>3</v>
      </c>
      <c r="E1784" s="9" t="s">
        <v>37</v>
      </c>
      <c r="F1784" s="20" t="s">
        <v>66</v>
      </c>
      <c r="G1784" s="71">
        <v>10791000</v>
      </c>
      <c r="H1784" s="79">
        <f t="shared" si="35"/>
        <v>10791000</v>
      </c>
      <c r="I1784" s="19" t="s">
        <v>905</v>
      </c>
      <c r="J1784" s="19" t="s">
        <v>905</v>
      </c>
      <c r="K1784" s="17" t="s">
        <v>1450</v>
      </c>
      <c r="N1784" s="43"/>
    </row>
    <row r="1785" spans="1:14" s="42" customFormat="1" ht="131.25">
      <c r="A1785" s="12" t="s">
        <v>255</v>
      </c>
      <c r="B1785" s="18" t="s">
        <v>1455</v>
      </c>
      <c r="C1785" s="31">
        <v>42093</v>
      </c>
      <c r="D1785" s="23">
        <v>3</v>
      </c>
      <c r="E1785" s="9" t="s">
        <v>37</v>
      </c>
      <c r="F1785" s="20" t="s">
        <v>66</v>
      </c>
      <c r="G1785" s="71">
        <v>12357000</v>
      </c>
      <c r="H1785" s="79">
        <f t="shared" si="35"/>
        <v>12357000</v>
      </c>
      <c r="I1785" s="19" t="s">
        <v>905</v>
      </c>
      <c r="J1785" s="19" t="s">
        <v>905</v>
      </c>
      <c r="K1785" s="17" t="s">
        <v>1450</v>
      </c>
      <c r="N1785" s="43"/>
    </row>
    <row r="1786" spans="1:14" s="42" customFormat="1" ht="131.25">
      <c r="A1786" s="12" t="s">
        <v>255</v>
      </c>
      <c r="B1786" s="18" t="s">
        <v>1456</v>
      </c>
      <c r="C1786" s="31">
        <v>42093</v>
      </c>
      <c r="D1786" s="23">
        <v>3</v>
      </c>
      <c r="E1786" s="9" t="s">
        <v>37</v>
      </c>
      <c r="F1786" s="20" t="s">
        <v>66</v>
      </c>
      <c r="G1786" s="71">
        <v>16620000</v>
      </c>
      <c r="H1786" s="79">
        <f t="shared" si="35"/>
        <v>16620000</v>
      </c>
      <c r="I1786" s="19" t="s">
        <v>905</v>
      </c>
      <c r="J1786" s="19" t="s">
        <v>905</v>
      </c>
      <c r="K1786" s="17" t="s">
        <v>1450</v>
      </c>
      <c r="N1786" s="43"/>
    </row>
    <row r="1787" spans="1:14" s="42" customFormat="1" ht="150">
      <c r="A1787" s="12" t="s">
        <v>255</v>
      </c>
      <c r="B1787" s="18" t="s">
        <v>1457</v>
      </c>
      <c r="C1787" s="31">
        <v>42034</v>
      </c>
      <c r="D1787" s="23">
        <v>11</v>
      </c>
      <c r="E1787" s="9" t="s">
        <v>37</v>
      </c>
      <c r="F1787" s="20" t="s">
        <v>66</v>
      </c>
      <c r="G1787" s="71">
        <v>16907000</v>
      </c>
      <c r="H1787" s="79">
        <f t="shared" si="35"/>
        <v>16907000</v>
      </c>
      <c r="I1787" s="19" t="s">
        <v>905</v>
      </c>
      <c r="J1787" s="19" t="s">
        <v>905</v>
      </c>
      <c r="K1787" s="17" t="s">
        <v>1450</v>
      </c>
      <c r="N1787" s="43"/>
    </row>
    <row r="1788" spans="1:14" s="42" customFormat="1" ht="131.25">
      <c r="A1788" s="12" t="s">
        <v>255</v>
      </c>
      <c r="B1788" s="18" t="s">
        <v>1458</v>
      </c>
      <c r="C1788" s="31">
        <v>42093</v>
      </c>
      <c r="D1788" s="23">
        <v>3</v>
      </c>
      <c r="E1788" s="9" t="s">
        <v>37</v>
      </c>
      <c r="F1788" s="20" t="s">
        <v>66</v>
      </c>
      <c r="G1788" s="71">
        <v>7839000</v>
      </c>
      <c r="H1788" s="79">
        <f t="shared" si="35"/>
        <v>7839000</v>
      </c>
      <c r="I1788" s="19" t="s">
        <v>905</v>
      </c>
      <c r="J1788" s="19" t="s">
        <v>905</v>
      </c>
      <c r="K1788" s="17" t="s">
        <v>1450</v>
      </c>
      <c r="N1788" s="43"/>
    </row>
    <row r="1789" spans="1:14" s="42" customFormat="1" ht="150">
      <c r="A1789" s="12" t="s">
        <v>255</v>
      </c>
      <c r="B1789" s="18" t="s">
        <v>1459</v>
      </c>
      <c r="C1789" s="31">
        <v>42034</v>
      </c>
      <c r="D1789" s="23">
        <v>11</v>
      </c>
      <c r="E1789" s="9" t="s">
        <v>37</v>
      </c>
      <c r="F1789" s="20" t="s">
        <v>66</v>
      </c>
      <c r="G1789" s="71">
        <v>70690400</v>
      </c>
      <c r="H1789" s="79">
        <f t="shared" si="35"/>
        <v>70690400</v>
      </c>
      <c r="I1789" s="19" t="s">
        <v>905</v>
      </c>
      <c r="J1789" s="19" t="s">
        <v>905</v>
      </c>
      <c r="K1789" s="17" t="s">
        <v>1450</v>
      </c>
      <c r="N1789" s="43"/>
    </row>
    <row r="1790" spans="1:14" s="42" customFormat="1" ht="131.25">
      <c r="A1790" s="12" t="s">
        <v>255</v>
      </c>
      <c r="B1790" s="18" t="s">
        <v>1460</v>
      </c>
      <c r="C1790" s="31">
        <v>42093</v>
      </c>
      <c r="D1790" s="23">
        <v>6</v>
      </c>
      <c r="E1790" s="9" t="s">
        <v>37</v>
      </c>
      <c r="F1790" s="20" t="s">
        <v>66</v>
      </c>
      <c r="G1790" s="71">
        <v>12390000</v>
      </c>
      <c r="H1790" s="79">
        <f t="shared" si="35"/>
        <v>12390000</v>
      </c>
      <c r="I1790" s="19" t="s">
        <v>905</v>
      </c>
      <c r="J1790" s="19" t="s">
        <v>905</v>
      </c>
      <c r="K1790" s="17" t="s">
        <v>1450</v>
      </c>
      <c r="N1790" s="43"/>
    </row>
    <row r="1791" spans="1:14" s="42" customFormat="1" ht="131.25">
      <c r="A1791" s="12" t="s">
        <v>255</v>
      </c>
      <c r="B1791" s="18" t="s">
        <v>1461</v>
      </c>
      <c r="C1791" s="31">
        <v>42093</v>
      </c>
      <c r="D1791" s="23">
        <v>3</v>
      </c>
      <c r="E1791" s="9" t="s">
        <v>37</v>
      </c>
      <c r="F1791" s="20" t="s">
        <v>66</v>
      </c>
      <c r="G1791" s="71">
        <v>4611000</v>
      </c>
      <c r="H1791" s="79">
        <f t="shared" si="35"/>
        <v>4611000</v>
      </c>
      <c r="I1791" s="19" t="s">
        <v>905</v>
      </c>
      <c r="J1791" s="19" t="s">
        <v>905</v>
      </c>
      <c r="K1791" s="17" t="s">
        <v>1450</v>
      </c>
      <c r="N1791" s="43"/>
    </row>
    <row r="1792" spans="1:14" s="42" customFormat="1" ht="150">
      <c r="A1792" s="12" t="s">
        <v>255</v>
      </c>
      <c r="B1792" s="18" t="s">
        <v>1462</v>
      </c>
      <c r="C1792" s="31">
        <v>42034</v>
      </c>
      <c r="D1792" s="23">
        <v>11</v>
      </c>
      <c r="E1792" s="9" t="s">
        <v>37</v>
      </c>
      <c r="F1792" s="20" t="s">
        <v>66</v>
      </c>
      <c r="G1792" s="71">
        <v>60940000</v>
      </c>
      <c r="H1792" s="79">
        <f t="shared" si="35"/>
        <v>60940000</v>
      </c>
      <c r="I1792" s="19" t="s">
        <v>905</v>
      </c>
      <c r="J1792" s="19" t="s">
        <v>905</v>
      </c>
      <c r="K1792" s="17" t="s">
        <v>1450</v>
      </c>
      <c r="N1792" s="43"/>
    </row>
    <row r="1793" spans="1:14" s="42" customFormat="1" ht="131.25">
      <c r="A1793" s="12" t="s">
        <v>255</v>
      </c>
      <c r="B1793" s="18" t="s">
        <v>1458</v>
      </c>
      <c r="C1793" s="31">
        <v>42093</v>
      </c>
      <c r="D1793" s="23">
        <v>6</v>
      </c>
      <c r="E1793" s="9" t="s">
        <v>37</v>
      </c>
      <c r="F1793" s="20" t="s">
        <v>66</v>
      </c>
      <c r="G1793" s="71">
        <v>15678000</v>
      </c>
      <c r="H1793" s="79">
        <f t="shared" si="35"/>
        <v>15678000</v>
      </c>
      <c r="I1793" s="19" t="s">
        <v>905</v>
      </c>
      <c r="J1793" s="19" t="s">
        <v>905</v>
      </c>
      <c r="K1793" s="17" t="s">
        <v>1450</v>
      </c>
      <c r="N1793" s="43"/>
    </row>
    <row r="1794" spans="1:14" s="42" customFormat="1" ht="131.25">
      <c r="A1794" s="12" t="s">
        <v>255</v>
      </c>
      <c r="B1794" s="18" t="s">
        <v>1463</v>
      </c>
      <c r="C1794" s="31">
        <v>42093</v>
      </c>
      <c r="D1794" s="23">
        <v>3</v>
      </c>
      <c r="E1794" s="9" t="s">
        <v>37</v>
      </c>
      <c r="F1794" s="20" t="s">
        <v>66</v>
      </c>
      <c r="G1794" s="71">
        <v>7212000</v>
      </c>
      <c r="H1794" s="79">
        <f t="shared" si="35"/>
        <v>7212000</v>
      </c>
      <c r="I1794" s="19" t="s">
        <v>905</v>
      </c>
      <c r="J1794" s="19" t="s">
        <v>905</v>
      </c>
      <c r="K1794" s="17" t="s">
        <v>1450</v>
      </c>
      <c r="N1794" s="43"/>
    </row>
    <row r="1795" spans="1:14" s="42" customFormat="1" ht="131.25">
      <c r="A1795" s="12" t="s">
        <v>255</v>
      </c>
      <c r="B1795" s="18" t="s">
        <v>1464</v>
      </c>
      <c r="C1795" s="31">
        <v>42093</v>
      </c>
      <c r="D1795" s="23">
        <v>6</v>
      </c>
      <c r="E1795" s="9" t="s">
        <v>37</v>
      </c>
      <c r="F1795" s="20" t="s">
        <v>66</v>
      </c>
      <c r="G1795" s="71">
        <v>27924000</v>
      </c>
      <c r="H1795" s="79">
        <f t="shared" si="35"/>
        <v>27924000</v>
      </c>
      <c r="I1795" s="19" t="s">
        <v>905</v>
      </c>
      <c r="J1795" s="19" t="s">
        <v>905</v>
      </c>
      <c r="K1795" s="17" t="s">
        <v>1450</v>
      </c>
      <c r="N1795" s="43"/>
    </row>
    <row r="1796" spans="1:14" s="42" customFormat="1" ht="187.5">
      <c r="A1796" s="12" t="s">
        <v>255</v>
      </c>
      <c r="B1796" s="18" t="s">
        <v>1465</v>
      </c>
      <c r="C1796" s="31">
        <v>42034</v>
      </c>
      <c r="D1796" s="23">
        <v>11</v>
      </c>
      <c r="E1796" s="9" t="s">
        <v>37</v>
      </c>
      <c r="F1796" s="20" t="s">
        <v>66</v>
      </c>
      <c r="G1796" s="71">
        <v>60940000</v>
      </c>
      <c r="H1796" s="79">
        <f t="shared" si="35"/>
        <v>60940000</v>
      </c>
      <c r="I1796" s="19" t="s">
        <v>905</v>
      </c>
      <c r="J1796" s="19" t="s">
        <v>905</v>
      </c>
      <c r="K1796" s="17" t="s">
        <v>1450</v>
      </c>
      <c r="N1796" s="43"/>
    </row>
    <row r="1797" spans="1:14" s="42" customFormat="1" ht="187.5">
      <c r="A1797" s="12" t="s">
        <v>255</v>
      </c>
      <c r="B1797" s="18" t="s">
        <v>1465</v>
      </c>
      <c r="C1797" s="31">
        <v>42034</v>
      </c>
      <c r="D1797" s="23">
        <v>11</v>
      </c>
      <c r="E1797" s="9" t="s">
        <v>37</v>
      </c>
      <c r="F1797" s="20" t="s">
        <v>66</v>
      </c>
      <c r="G1797" s="71">
        <v>60940000</v>
      </c>
      <c r="H1797" s="79">
        <f t="shared" si="35"/>
        <v>60940000</v>
      </c>
      <c r="I1797" s="19" t="s">
        <v>905</v>
      </c>
      <c r="J1797" s="19" t="s">
        <v>905</v>
      </c>
      <c r="K1797" s="17" t="s">
        <v>1450</v>
      </c>
      <c r="N1797" s="43"/>
    </row>
    <row r="1798" spans="1:14" s="42" customFormat="1" ht="131.25">
      <c r="A1798" s="12" t="s">
        <v>255</v>
      </c>
      <c r="B1798" s="18" t="s">
        <v>1463</v>
      </c>
      <c r="C1798" s="31">
        <v>42093</v>
      </c>
      <c r="D1798" s="23">
        <v>5</v>
      </c>
      <c r="E1798" s="9" t="s">
        <v>37</v>
      </c>
      <c r="F1798" s="20" t="s">
        <v>66</v>
      </c>
      <c r="G1798" s="71">
        <v>17985000</v>
      </c>
      <c r="H1798" s="79">
        <f t="shared" si="35"/>
        <v>17985000</v>
      </c>
      <c r="I1798" s="19" t="s">
        <v>905</v>
      </c>
      <c r="J1798" s="19" t="s">
        <v>905</v>
      </c>
      <c r="K1798" s="17" t="s">
        <v>1450</v>
      </c>
      <c r="N1798" s="43"/>
    </row>
    <row r="1799" spans="1:14" s="42" customFormat="1" ht="187.5">
      <c r="A1799" s="12" t="s">
        <v>255</v>
      </c>
      <c r="B1799" s="18" t="s">
        <v>1465</v>
      </c>
      <c r="C1799" s="31">
        <v>42093</v>
      </c>
      <c r="D1799" s="23">
        <v>5</v>
      </c>
      <c r="E1799" s="9" t="s">
        <v>37</v>
      </c>
      <c r="F1799" s="20" t="s">
        <v>66</v>
      </c>
      <c r="G1799" s="71">
        <v>20595000</v>
      </c>
      <c r="H1799" s="79">
        <f t="shared" si="35"/>
        <v>20595000</v>
      </c>
      <c r="I1799" s="19" t="s">
        <v>905</v>
      </c>
      <c r="J1799" s="19" t="s">
        <v>905</v>
      </c>
      <c r="K1799" s="17" t="s">
        <v>1450</v>
      </c>
      <c r="N1799" s="43"/>
    </row>
    <row r="1800" spans="1:14" s="42" customFormat="1" ht="187.5">
      <c r="A1800" s="12" t="s">
        <v>255</v>
      </c>
      <c r="B1800" s="18" t="s">
        <v>1465</v>
      </c>
      <c r="C1800" s="31">
        <v>42093</v>
      </c>
      <c r="D1800" s="23">
        <v>5</v>
      </c>
      <c r="E1800" s="9" t="s">
        <v>37</v>
      </c>
      <c r="F1800" s="20" t="s">
        <v>66</v>
      </c>
      <c r="G1800" s="71">
        <v>20595000</v>
      </c>
      <c r="H1800" s="79">
        <f t="shared" si="35"/>
        <v>20595000</v>
      </c>
      <c r="I1800" s="19" t="s">
        <v>905</v>
      </c>
      <c r="J1800" s="19" t="s">
        <v>905</v>
      </c>
      <c r="K1800" s="17" t="s">
        <v>1450</v>
      </c>
      <c r="N1800" s="43"/>
    </row>
    <row r="1801" spans="1:14" s="42" customFormat="1" ht="131.25">
      <c r="A1801" s="12" t="s">
        <v>255</v>
      </c>
      <c r="B1801" s="18" t="s">
        <v>1463</v>
      </c>
      <c r="C1801" s="31">
        <v>42093</v>
      </c>
      <c r="D1801" s="23">
        <v>5</v>
      </c>
      <c r="E1801" s="9" t="s">
        <v>37</v>
      </c>
      <c r="F1801" s="20" t="s">
        <v>66</v>
      </c>
      <c r="G1801" s="71">
        <v>17985000</v>
      </c>
      <c r="H1801" s="79">
        <f t="shared" si="35"/>
        <v>17985000</v>
      </c>
      <c r="I1801" s="19" t="s">
        <v>905</v>
      </c>
      <c r="J1801" s="19" t="s">
        <v>905</v>
      </c>
      <c r="K1801" s="17" t="s">
        <v>1450</v>
      </c>
      <c r="N1801" s="43"/>
    </row>
    <row r="1802" spans="1:14" s="42" customFormat="1" ht="131.25">
      <c r="A1802" s="12" t="s">
        <v>255</v>
      </c>
      <c r="B1802" s="18" t="s">
        <v>1466</v>
      </c>
      <c r="C1802" s="31">
        <v>42093</v>
      </c>
      <c r="D1802" s="23">
        <v>3</v>
      </c>
      <c r="E1802" s="9" t="s">
        <v>37</v>
      </c>
      <c r="F1802" s="20" t="s">
        <v>66</v>
      </c>
      <c r="G1802" s="71">
        <v>13962000</v>
      </c>
      <c r="H1802" s="79">
        <f t="shared" si="35"/>
        <v>13962000</v>
      </c>
      <c r="I1802" s="19" t="s">
        <v>905</v>
      </c>
      <c r="J1802" s="19" t="s">
        <v>905</v>
      </c>
      <c r="K1802" s="17" t="s">
        <v>1450</v>
      </c>
      <c r="N1802" s="43"/>
    </row>
    <row r="1803" spans="1:14" s="42" customFormat="1" ht="131.25">
      <c r="A1803" s="12" t="s">
        <v>255</v>
      </c>
      <c r="B1803" s="18" t="s">
        <v>1467</v>
      </c>
      <c r="C1803" s="31">
        <v>42093</v>
      </c>
      <c r="D1803" s="23">
        <v>3</v>
      </c>
      <c r="E1803" s="9" t="s">
        <v>37</v>
      </c>
      <c r="F1803" s="20" t="s">
        <v>66</v>
      </c>
      <c r="G1803" s="71">
        <v>7839000</v>
      </c>
      <c r="H1803" s="79">
        <f t="shared" si="35"/>
        <v>7839000</v>
      </c>
      <c r="I1803" s="19" t="s">
        <v>905</v>
      </c>
      <c r="J1803" s="19" t="s">
        <v>905</v>
      </c>
      <c r="K1803" s="17" t="s">
        <v>1450</v>
      </c>
      <c r="N1803" s="43"/>
    </row>
    <row r="1804" spans="1:14" s="42" customFormat="1" ht="131.25">
      <c r="A1804" s="12" t="s">
        <v>255</v>
      </c>
      <c r="B1804" s="18" t="s">
        <v>1455</v>
      </c>
      <c r="C1804" s="31">
        <v>42093</v>
      </c>
      <c r="D1804" s="23">
        <v>5</v>
      </c>
      <c r="E1804" s="9" t="s">
        <v>37</v>
      </c>
      <c r="F1804" s="20" t="s">
        <v>66</v>
      </c>
      <c r="G1804" s="71">
        <v>20595000</v>
      </c>
      <c r="H1804" s="79">
        <f t="shared" si="35"/>
        <v>20595000</v>
      </c>
      <c r="I1804" s="19" t="s">
        <v>905</v>
      </c>
      <c r="J1804" s="19" t="s">
        <v>905</v>
      </c>
      <c r="K1804" s="17" t="s">
        <v>1450</v>
      </c>
      <c r="N1804" s="43"/>
    </row>
    <row r="1805" spans="1:14" s="42" customFormat="1" ht="187.5">
      <c r="A1805" s="12" t="s">
        <v>255</v>
      </c>
      <c r="B1805" s="18" t="s">
        <v>1465</v>
      </c>
      <c r="C1805" s="31">
        <v>42093</v>
      </c>
      <c r="D1805" s="23">
        <v>5</v>
      </c>
      <c r="E1805" s="9" t="s">
        <v>37</v>
      </c>
      <c r="F1805" s="20" t="s">
        <v>66</v>
      </c>
      <c r="G1805" s="71">
        <v>20595000</v>
      </c>
      <c r="H1805" s="79">
        <f t="shared" si="35"/>
        <v>20595000</v>
      </c>
      <c r="I1805" s="19" t="s">
        <v>905</v>
      </c>
      <c r="J1805" s="19" t="s">
        <v>905</v>
      </c>
      <c r="K1805" s="17" t="s">
        <v>1450</v>
      </c>
      <c r="N1805" s="43"/>
    </row>
    <row r="1806" spans="1:14" s="42" customFormat="1" ht="131.25">
      <c r="A1806" s="12" t="s">
        <v>255</v>
      </c>
      <c r="B1806" s="18" t="s">
        <v>1468</v>
      </c>
      <c r="C1806" s="31">
        <v>42093</v>
      </c>
      <c r="D1806" s="23">
        <v>3</v>
      </c>
      <c r="E1806" s="9" t="s">
        <v>37</v>
      </c>
      <c r="F1806" s="20" t="s">
        <v>66</v>
      </c>
      <c r="G1806" s="71">
        <v>6585000</v>
      </c>
      <c r="H1806" s="79">
        <f t="shared" si="35"/>
        <v>6585000</v>
      </c>
      <c r="I1806" s="19" t="s">
        <v>905</v>
      </c>
      <c r="J1806" s="19" t="s">
        <v>905</v>
      </c>
      <c r="K1806" s="17" t="s">
        <v>1450</v>
      </c>
      <c r="N1806" s="43"/>
    </row>
    <row r="1807" spans="1:14" s="42" customFormat="1" ht="131.25">
      <c r="A1807" s="12" t="s">
        <v>255</v>
      </c>
      <c r="B1807" s="18" t="s">
        <v>1469</v>
      </c>
      <c r="C1807" s="31">
        <v>42093</v>
      </c>
      <c r="D1807" s="23">
        <v>5</v>
      </c>
      <c r="E1807" s="9" t="s">
        <v>37</v>
      </c>
      <c r="F1807" s="20" t="s">
        <v>66</v>
      </c>
      <c r="G1807" s="71">
        <v>20595000</v>
      </c>
      <c r="H1807" s="79">
        <f t="shared" si="35"/>
        <v>20595000</v>
      </c>
      <c r="I1807" s="19" t="s">
        <v>905</v>
      </c>
      <c r="J1807" s="19" t="s">
        <v>905</v>
      </c>
      <c r="K1807" s="17" t="s">
        <v>1450</v>
      </c>
      <c r="N1807" s="43"/>
    </row>
    <row r="1808" spans="1:14" s="42" customFormat="1" ht="150">
      <c r="A1808" s="12" t="s">
        <v>255</v>
      </c>
      <c r="B1808" s="18" t="s">
        <v>1470</v>
      </c>
      <c r="C1808" s="31">
        <v>42093</v>
      </c>
      <c r="D1808" s="23">
        <v>3</v>
      </c>
      <c r="E1808" s="9" t="s">
        <v>37</v>
      </c>
      <c r="F1808" s="20" t="s">
        <v>66</v>
      </c>
      <c r="G1808" s="71">
        <v>4233000</v>
      </c>
      <c r="H1808" s="79">
        <f t="shared" si="35"/>
        <v>4233000</v>
      </c>
      <c r="I1808" s="19" t="s">
        <v>905</v>
      </c>
      <c r="J1808" s="19" t="s">
        <v>905</v>
      </c>
      <c r="K1808" s="17" t="s">
        <v>1450</v>
      </c>
      <c r="N1808" s="43"/>
    </row>
    <row r="1809" spans="1:14" s="42" customFormat="1" ht="131.25">
      <c r="A1809" s="12" t="s">
        <v>255</v>
      </c>
      <c r="B1809" s="18" t="s">
        <v>1466</v>
      </c>
      <c r="C1809" s="31">
        <v>42093</v>
      </c>
      <c r="D1809" s="23">
        <v>3</v>
      </c>
      <c r="E1809" s="9" t="s">
        <v>37</v>
      </c>
      <c r="F1809" s="20" t="s">
        <v>66</v>
      </c>
      <c r="G1809" s="71">
        <v>13962000</v>
      </c>
      <c r="H1809" s="79">
        <f t="shared" si="35"/>
        <v>13962000</v>
      </c>
      <c r="I1809" s="19" t="s">
        <v>905</v>
      </c>
      <c r="J1809" s="19" t="s">
        <v>905</v>
      </c>
      <c r="K1809" s="17" t="s">
        <v>1450</v>
      </c>
      <c r="N1809" s="43"/>
    </row>
    <row r="1810" spans="1:14" s="42" customFormat="1" ht="187.5">
      <c r="A1810" s="12" t="s">
        <v>255</v>
      </c>
      <c r="B1810" s="18" t="s">
        <v>1465</v>
      </c>
      <c r="C1810" s="31">
        <v>42093</v>
      </c>
      <c r="D1810" s="23">
        <v>5</v>
      </c>
      <c r="E1810" s="9" t="s">
        <v>37</v>
      </c>
      <c r="F1810" s="20" t="s">
        <v>66</v>
      </c>
      <c r="G1810" s="71">
        <v>20595000</v>
      </c>
      <c r="H1810" s="79">
        <f t="shared" si="35"/>
        <v>20595000</v>
      </c>
      <c r="I1810" s="19" t="s">
        <v>905</v>
      </c>
      <c r="J1810" s="19" t="s">
        <v>905</v>
      </c>
      <c r="K1810" s="17" t="s">
        <v>1450</v>
      </c>
      <c r="N1810" s="43"/>
    </row>
    <row r="1811" spans="1:14" s="42" customFormat="1" ht="150">
      <c r="A1811" s="12" t="s">
        <v>255</v>
      </c>
      <c r="B1811" s="18" t="s">
        <v>1470</v>
      </c>
      <c r="C1811" s="31">
        <v>42029</v>
      </c>
      <c r="D1811" s="23">
        <v>12</v>
      </c>
      <c r="E1811" s="9" t="s">
        <v>37</v>
      </c>
      <c r="F1811" s="20" t="s">
        <v>66</v>
      </c>
      <c r="G1811" s="71">
        <v>22908000</v>
      </c>
      <c r="H1811" s="79">
        <f t="shared" si="35"/>
        <v>22908000</v>
      </c>
      <c r="I1811" s="19" t="s">
        <v>905</v>
      </c>
      <c r="J1811" s="19" t="s">
        <v>905</v>
      </c>
      <c r="K1811" s="17" t="s">
        <v>1450</v>
      </c>
      <c r="N1811" s="43"/>
    </row>
    <row r="1812" spans="1:14" s="42" customFormat="1" ht="150">
      <c r="A1812" s="12" t="s">
        <v>255</v>
      </c>
      <c r="B1812" s="18" t="s">
        <v>1462</v>
      </c>
      <c r="C1812" s="31">
        <v>42034</v>
      </c>
      <c r="D1812" s="23">
        <v>11</v>
      </c>
      <c r="E1812" s="9" t="s">
        <v>37</v>
      </c>
      <c r="F1812" s="20" t="s">
        <v>66</v>
      </c>
      <c r="G1812" s="71">
        <v>60940000</v>
      </c>
      <c r="H1812" s="79">
        <f t="shared" si="35"/>
        <v>60940000</v>
      </c>
      <c r="I1812" s="19" t="s">
        <v>905</v>
      </c>
      <c r="J1812" s="19" t="s">
        <v>905</v>
      </c>
      <c r="K1812" s="17" t="s">
        <v>1450</v>
      </c>
      <c r="N1812" s="43"/>
    </row>
    <row r="1813" spans="1:14" s="42" customFormat="1" ht="150">
      <c r="A1813" s="12" t="s">
        <v>255</v>
      </c>
      <c r="B1813" s="18" t="s">
        <v>1462</v>
      </c>
      <c r="C1813" s="31">
        <v>42034</v>
      </c>
      <c r="D1813" s="23">
        <v>11</v>
      </c>
      <c r="E1813" s="9" t="s">
        <v>37</v>
      </c>
      <c r="F1813" s="20" t="s">
        <v>66</v>
      </c>
      <c r="G1813" s="71">
        <v>60940000</v>
      </c>
      <c r="H1813" s="79">
        <f t="shared" si="35"/>
        <v>60940000</v>
      </c>
      <c r="I1813" s="19" t="s">
        <v>905</v>
      </c>
      <c r="J1813" s="19" t="s">
        <v>905</v>
      </c>
      <c r="K1813" s="17" t="s">
        <v>1450</v>
      </c>
      <c r="N1813" s="43"/>
    </row>
    <row r="1814" spans="1:14" s="42" customFormat="1" ht="150">
      <c r="A1814" s="12" t="s">
        <v>255</v>
      </c>
      <c r="B1814" s="18" t="s">
        <v>1462</v>
      </c>
      <c r="C1814" s="31">
        <v>42093</v>
      </c>
      <c r="D1814" s="23">
        <v>3</v>
      </c>
      <c r="E1814" s="9" t="s">
        <v>37</v>
      </c>
      <c r="F1814" s="20" t="s">
        <v>66</v>
      </c>
      <c r="G1814" s="71">
        <v>16620000</v>
      </c>
      <c r="H1814" s="79">
        <f t="shared" si="35"/>
        <v>16620000</v>
      </c>
      <c r="I1814" s="19" t="s">
        <v>905</v>
      </c>
      <c r="J1814" s="19" t="s">
        <v>905</v>
      </c>
      <c r="K1814" s="17" t="s">
        <v>1450</v>
      </c>
      <c r="N1814" s="43"/>
    </row>
    <row r="1815" spans="1:14" s="42" customFormat="1" ht="131.25">
      <c r="A1815" s="12" t="s">
        <v>255</v>
      </c>
      <c r="B1815" s="18" t="s">
        <v>1463</v>
      </c>
      <c r="C1815" s="31">
        <v>42093</v>
      </c>
      <c r="D1815" s="23">
        <v>5</v>
      </c>
      <c r="E1815" s="9" t="s">
        <v>37</v>
      </c>
      <c r="F1815" s="20" t="s">
        <v>66</v>
      </c>
      <c r="G1815" s="71">
        <v>17985000</v>
      </c>
      <c r="H1815" s="79">
        <f t="shared" si="35"/>
        <v>17985000</v>
      </c>
      <c r="I1815" s="19" t="s">
        <v>905</v>
      </c>
      <c r="J1815" s="19" t="s">
        <v>905</v>
      </c>
      <c r="K1815" s="17" t="s">
        <v>1450</v>
      </c>
      <c r="N1815" s="43"/>
    </row>
    <row r="1816" spans="1:14" s="42" customFormat="1" ht="150">
      <c r="A1816" s="12" t="s">
        <v>255</v>
      </c>
      <c r="B1816" s="18" t="s">
        <v>1470</v>
      </c>
      <c r="C1816" s="31">
        <v>42093</v>
      </c>
      <c r="D1816" s="23">
        <v>3</v>
      </c>
      <c r="E1816" s="9" t="s">
        <v>37</v>
      </c>
      <c r="F1816" s="20" t="s">
        <v>66</v>
      </c>
      <c r="G1816" s="71">
        <v>4611000</v>
      </c>
      <c r="H1816" s="79">
        <f t="shared" si="35"/>
        <v>4611000</v>
      </c>
      <c r="I1816" s="19" t="s">
        <v>905</v>
      </c>
      <c r="J1816" s="19" t="s">
        <v>905</v>
      </c>
      <c r="K1816" s="17" t="s">
        <v>1450</v>
      </c>
      <c r="N1816" s="43"/>
    </row>
    <row r="1817" spans="1:14" s="42" customFormat="1" ht="187.5">
      <c r="A1817" s="12" t="s">
        <v>255</v>
      </c>
      <c r="B1817" s="18" t="s">
        <v>1471</v>
      </c>
      <c r="C1817" s="31">
        <v>42093</v>
      </c>
      <c r="D1817" s="23">
        <v>3</v>
      </c>
      <c r="E1817" s="9" t="s">
        <v>37</v>
      </c>
      <c r="F1817" s="20" t="s">
        <v>66</v>
      </c>
      <c r="G1817" s="71">
        <v>19788000</v>
      </c>
      <c r="H1817" s="79">
        <f t="shared" si="35"/>
        <v>19788000</v>
      </c>
      <c r="I1817" s="19" t="s">
        <v>905</v>
      </c>
      <c r="J1817" s="19" t="s">
        <v>905</v>
      </c>
      <c r="K1817" s="17" t="s">
        <v>1450</v>
      </c>
      <c r="N1817" s="43"/>
    </row>
    <row r="1818" spans="1:14" s="42" customFormat="1" ht="131.25">
      <c r="A1818" s="12" t="s">
        <v>255</v>
      </c>
      <c r="B1818" s="18" t="s">
        <v>1472</v>
      </c>
      <c r="C1818" s="31">
        <v>42034</v>
      </c>
      <c r="D1818" s="23">
        <v>11</v>
      </c>
      <c r="E1818" s="9" t="s">
        <v>37</v>
      </c>
      <c r="F1818" s="20" t="s">
        <v>66</v>
      </c>
      <c r="G1818" s="71">
        <v>25542000</v>
      </c>
      <c r="H1818" s="79">
        <f t="shared" si="35"/>
        <v>25542000</v>
      </c>
      <c r="I1818" s="19" t="s">
        <v>905</v>
      </c>
      <c r="J1818" s="19" t="s">
        <v>905</v>
      </c>
      <c r="K1818" s="17" t="s">
        <v>1450</v>
      </c>
      <c r="N1818" s="43"/>
    </row>
    <row r="1819" spans="1:14" s="42" customFormat="1" ht="131.25">
      <c r="A1819" s="12" t="s">
        <v>255</v>
      </c>
      <c r="B1819" s="18" t="s">
        <v>1466</v>
      </c>
      <c r="C1819" s="31">
        <v>42093</v>
      </c>
      <c r="D1819" s="23">
        <v>5</v>
      </c>
      <c r="E1819" s="9" t="s">
        <v>37</v>
      </c>
      <c r="F1819" s="20" t="s">
        <v>66</v>
      </c>
      <c r="G1819" s="71">
        <v>20595000</v>
      </c>
      <c r="H1819" s="79">
        <f t="shared" si="35"/>
        <v>20595000</v>
      </c>
      <c r="I1819" s="19" t="s">
        <v>905</v>
      </c>
      <c r="J1819" s="19" t="s">
        <v>905</v>
      </c>
      <c r="K1819" s="17" t="s">
        <v>1450</v>
      </c>
      <c r="N1819" s="43"/>
    </row>
    <row r="1820" spans="1:14" s="42" customFormat="1" ht="150">
      <c r="A1820" s="12" t="s">
        <v>255</v>
      </c>
      <c r="B1820" s="18" t="s">
        <v>1470</v>
      </c>
      <c r="C1820" s="31">
        <v>42034</v>
      </c>
      <c r="D1820" s="23">
        <v>11</v>
      </c>
      <c r="E1820" s="9" t="s">
        <v>37</v>
      </c>
      <c r="F1820" s="20" t="s">
        <v>66</v>
      </c>
      <c r="G1820" s="71">
        <v>20999000</v>
      </c>
      <c r="H1820" s="79">
        <f t="shared" si="35"/>
        <v>20999000</v>
      </c>
      <c r="I1820" s="19" t="s">
        <v>905</v>
      </c>
      <c r="J1820" s="19" t="s">
        <v>905</v>
      </c>
      <c r="K1820" s="17" t="s">
        <v>1450</v>
      </c>
      <c r="N1820" s="43"/>
    </row>
    <row r="1821" spans="1:14" s="42" customFormat="1" ht="131.25">
      <c r="A1821" s="12" t="s">
        <v>255</v>
      </c>
      <c r="B1821" s="18" t="s">
        <v>1473</v>
      </c>
      <c r="C1821" s="31">
        <v>42093</v>
      </c>
      <c r="D1821" s="23">
        <v>3</v>
      </c>
      <c r="E1821" s="9" t="s">
        <v>37</v>
      </c>
      <c r="F1821" s="20" t="s">
        <v>66</v>
      </c>
      <c r="G1821" s="71">
        <v>12357000</v>
      </c>
      <c r="H1821" s="79">
        <f t="shared" si="35"/>
        <v>12357000</v>
      </c>
      <c r="I1821" s="19" t="s">
        <v>905</v>
      </c>
      <c r="J1821" s="19" t="s">
        <v>905</v>
      </c>
      <c r="K1821" s="17" t="s">
        <v>1450</v>
      </c>
      <c r="N1821" s="43"/>
    </row>
    <row r="1822" spans="1:14" s="42" customFormat="1" ht="131.25">
      <c r="A1822" s="12" t="s">
        <v>255</v>
      </c>
      <c r="B1822" s="18" t="s">
        <v>1456</v>
      </c>
      <c r="C1822" s="31">
        <v>42093</v>
      </c>
      <c r="D1822" s="23">
        <v>5</v>
      </c>
      <c r="E1822" s="9" t="s">
        <v>37</v>
      </c>
      <c r="F1822" s="20" t="s">
        <v>66</v>
      </c>
      <c r="G1822" s="71">
        <v>27700000</v>
      </c>
      <c r="H1822" s="79">
        <f t="shared" si="35"/>
        <v>27700000</v>
      </c>
      <c r="I1822" s="19" t="s">
        <v>905</v>
      </c>
      <c r="J1822" s="19" t="s">
        <v>905</v>
      </c>
      <c r="K1822" s="17" t="s">
        <v>1450</v>
      </c>
      <c r="N1822" s="43"/>
    </row>
    <row r="1823" spans="1:14" s="42" customFormat="1" ht="150">
      <c r="A1823" s="12" t="s">
        <v>255</v>
      </c>
      <c r="B1823" s="18" t="s">
        <v>1474</v>
      </c>
      <c r="C1823" s="31">
        <v>42093</v>
      </c>
      <c r="D1823" s="23">
        <v>5</v>
      </c>
      <c r="E1823" s="9" t="s">
        <v>37</v>
      </c>
      <c r="F1823" s="20" t="s">
        <v>66</v>
      </c>
      <c r="G1823" s="71">
        <v>27700000</v>
      </c>
      <c r="H1823" s="79">
        <f t="shared" si="35"/>
        <v>27700000</v>
      </c>
      <c r="I1823" s="19" t="s">
        <v>905</v>
      </c>
      <c r="J1823" s="19" t="s">
        <v>905</v>
      </c>
      <c r="K1823" s="17" t="s">
        <v>1450</v>
      </c>
      <c r="N1823" s="43"/>
    </row>
    <row r="1824" spans="1:14" s="42" customFormat="1" ht="131.25">
      <c r="A1824" s="12" t="s">
        <v>255</v>
      </c>
      <c r="B1824" s="18" t="s">
        <v>1456</v>
      </c>
      <c r="C1824" s="31">
        <v>42093</v>
      </c>
      <c r="D1824" s="23">
        <v>5</v>
      </c>
      <c r="E1824" s="9" t="s">
        <v>37</v>
      </c>
      <c r="F1824" s="20" t="s">
        <v>66</v>
      </c>
      <c r="G1824" s="71">
        <v>27700000</v>
      </c>
      <c r="H1824" s="79">
        <f t="shared" si="35"/>
        <v>27700000</v>
      </c>
      <c r="I1824" s="19" t="s">
        <v>905</v>
      </c>
      <c r="J1824" s="19" t="s">
        <v>905</v>
      </c>
      <c r="K1824" s="17" t="s">
        <v>1450</v>
      </c>
      <c r="N1824" s="43"/>
    </row>
    <row r="1825" spans="1:14" s="42" customFormat="1" ht="131.25">
      <c r="A1825" s="12" t="s">
        <v>255</v>
      </c>
      <c r="B1825" s="18" t="s">
        <v>1463</v>
      </c>
      <c r="C1825" s="31">
        <v>42093</v>
      </c>
      <c r="D1825" s="23">
        <v>3</v>
      </c>
      <c r="E1825" s="9" t="s">
        <v>37</v>
      </c>
      <c r="F1825" s="20" t="s">
        <v>66</v>
      </c>
      <c r="G1825" s="71">
        <v>10791000</v>
      </c>
      <c r="H1825" s="79">
        <f t="shared" si="35"/>
        <v>10791000</v>
      </c>
      <c r="I1825" s="19" t="s">
        <v>905</v>
      </c>
      <c r="J1825" s="19" t="s">
        <v>905</v>
      </c>
      <c r="K1825" s="17" t="s">
        <v>1450</v>
      </c>
      <c r="N1825" s="43"/>
    </row>
    <row r="1826" spans="1:14" s="42" customFormat="1" ht="131.25">
      <c r="A1826" s="12" t="s">
        <v>255</v>
      </c>
      <c r="B1826" s="18" t="s">
        <v>1463</v>
      </c>
      <c r="C1826" s="31">
        <v>42093</v>
      </c>
      <c r="D1826" s="23">
        <v>3</v>
      </c>
      <c r="E1826" s="9" t="s">
        <v>37</v>
      </c>
      <c r="F1826" s="20" t="s">
        <v>66</v>
      </c>
      <c r="G1826" s="71">
        <v>10791000</v>
      </c>
      <c r="H1826" s="79">
        <f t="shared" si="35"/>
        <v>10791000</v>
      </c>
      <c r="I1826" s="19" t="s">
        <v>905</v>
      </c>
      <c r="J1826" s="19" t="s">
        <v>905</v>
      </c>
      <c r="K1826" s="17" t="s">
        <v>1450</v>
      </c>
      <c r="N1826" s="43"/>
    </row>
    <row r="1827" spans="1:14" s="42" customFormat="1" ht="150">
      <c r="A1827" s="12" t="s">
        <v>255</v>
      </c>
      <c r="B1827" s="18" t="s">
        <v>1475</v>
      </c>
      <c r="C1827" s="31">
        <v>42034</v>
      </c>
      <c r="D1827" s="23">
        <v>11</v>
      </c>
      <c r="E1827" s="9" t="s">
        <v>37</v>
      </c>
      <c r="F1827" s="20" t="s">
        <v>66</v>
      </c>
      <c r="G1827" s="71">
        <v>60940000</v>
      </c>
      <c r="H1827" s="79">
        <f t="shared" si="35"/>
        <v>60940000</v>
      </c>
      <c r="I1827" s="19" t="s">
        <v>905</v>
      </c>
      <c r="J1827" s="19" t="s">
        <v>905</v>
      </c>
      <c r="K1827" s="17" t="s">
        <v>1450</v>
      </c>
      <c r="N1827" s="43"/>
    </row>
    <row r="1828" spans="1:14" s="42" customFormat="1" ht="150">
      <c r="A1828" s="12" t="s">
        <v>255</v>
      </c>
      <c r="B1828" s="18" t="s">
        <v>1476</v>
      </c>
      <c r="C1828" s="31">
        <v>42034</v>
      </c>
      <c r="D1828" s="23">
        <v>11</v>
      </c>
      <c r="E1828" s="9" t="s">
        <v>37</v>
      </c>
      <c r="F1828" s="20" t="s">
        <v>66</v>
      </c>
      <c r="G1828" s="71">
        <v>28743000</v>
      </c>
      <c r="H1828" s="79">
        <f t="shared" si="35"/>
        <v>28743000</v>
      </c>
      <c r="I1828" s="19" t="s">
        <v>905</v>
      </c>
      <c r="J1828" s="19" t="s">
        <v>905</v>
      </c>
      <c r="K1828" s="17" t="s">
        <v>1450</v>
      </c>
      <c r="N1828" s="43"/>
    </row>
    <row r="1829" spans="1:14" s="42" customFormat="1" ht="225">
      <c r="A1829" s="12" t="s">
        <v>255</v>
      </c>
      <c r="B1829" s="18" t="s">
        <v>1477</v>
      </c>
      <c r="C1829" s="31">
        <v>42093</v>
      </c>
      <c r="D1829" s="23">
        <v>3</v>
      </c>
      <c r="E1829" s="9" t="s">
        <v>37</v>
      </c>
      <c r="F1829" s="20" t="s">
        <v>66</v>
      </c>
      <c r="G1829" s="71">
        <v>13962000</v>
      </c>
      <c r="H1829" s="79">
        <f t="shared" si="35"/>
        <v>13962000</v>
      </c>
      <c r="I1829" s="19" t="s">
        <v>905</v>
      </c>
      <c r="J1829" s="19" t="s">
        <v>905</v>
      </c>
      <c r="K1829" s="17" t="s">
        <v>1450</v>
      </c>
      <c r="N1829" s="43"/>
    </row>
    <row r="1830" spans="1:14" s="42" customFormat="1" ht="131.25">
      <c r="A1830" s="12" t="s">
        <v>255</v>
      </c>
      <c r="B1830" s="18" t="s">
        <v>1478</v>
      </c>
      <c r="C1830" s="31">
        <v>42093</v>
      </c>
      <c r="D1830" s="23">
        <v>3</v>
      </c>
      <c r="E1830" s="9" t="s">
        <v>37</v>
      </c>
      <c r="F1830" s="20" t="s">
        <v>66</v>
      </c>
      <c r="G1830" s="71">
        <v>7839000</v>
      </c>
      <c r="H1830" s="79">
        <f t="shared" si="35"/>
        <v>7839000</v>
      </c>
      <c r="I1830" s="19" t="s">
        <v>905</v>
      </c>
      <c r="J1830" s="19" t="s">
        <v>905</v>
      </c>
      <c r="K1830" s="17" t="s">
        <v>1450</v>
      </c>
      <c r="N1830" s="43"/>
    </row>
    <row r="1831" spans="1:14" s="42" customFormat="1" ht="150">
      <c r="A1831" s="12" t="s">
        <v>255</v>
      </c>
      <c r="B1831" s="18" t="s">
        <v>1479</v>
      </c>
      <c r="C1831" s="31">
        <v>42029</v>
      </c>
      <c r="D1831" s="23">
        <v>12</v>
      </c>
      <c r="E1831" s="9" t="s">
        <v>37</v>
      </c>
      <c r="F1831" s="20" t="s">
        <v>66</v>
      </c>
      <c r="G1831" s="71">
        <v>38196000</v>
      </c>
      <c r="H1831" s="79">
        <f t="shared" si="35"/>
        <v>38196000</v>
      </c>
      <c r="I1831" s="19" t="s">
        <v>905</v>
      </c>
      <c r="J1831" s="19" t="s">
        <v>905</v>
      </c>
      <c r="K1831" s="17" t="s">
        <v>1450</v>
      </c>
      <c r="N1831" s="43"/>
    </row>
    <row r="1832" spans="1:14" s="42" customFormat="1" ht="150">
      <c r="A1832" s="12" t="s">
        <v>255</v>
      </c>
      <c r="B1832" s="18" t="s">
        <v>1479</v>
      </c>
      <c r="C1832" s="31">
        <v>42029</v>
      </c>
      <c r="D1832" s="23">
        <v>12</v>
      </c>
      <c r="E1832" s="9" t="s">
        <v>37</v>
      </c>
      <c r="F1832" s="20" t="s">
        <v>66</v>
      </c>
      <c r="G1832" s="71">
        <v>43164000</v>
      </c>
      <c r="H1832" s="79">
        <f t="shared" si="35"/>
        <v>43164000</v>
      </c>
      <c r="I1832" s="19" t="s">
        <v>905</v>
      </c>
      <c r="J1832" s="19" t="s">
        <v>905</v>
      </c>
      <c r="K1832" s="17" t="s">
        <v>1450</v>
      </c>
      <c r="N1832" s="43"/>
    </row>
    <row r="1833" spans="1:14" s="42" customFormat="1" ht="131.25">
      <c r="A1833" s="12" t="s">
        <v>255</v>
      </c>
      <c r="B1833" s="18" t="s">
        <v>1469</v>
      </c>
      <c r="C1833" s="31">
        <v>42029</v>
      </c>
      <c r="D1833" s="23">
        <v>12</v>
      </c>
      <c r="E1833" s="9" t="s">
        <v>37</v>
      </c>
      <c r="F1833" s="20" t="s">
        <v>66</v>
      </c>
      <c r="G1833" s="71">
        <v>66480000</v>
      </c>
      <c r="H1833" s="79">
        <f t="shared" si="35"/>
        <v>66480000</v>
      </c>
      <c r="I1833" s="19" t="s">
        <v>905</v>
      </c>
      <c r="J1833" s="19" t="s">
        <v>905</v>
      </c>
      <c r="K1833" s="17" t="s">
        <v>1450</v>
      </c>
      <c r="N1833" s="43"/>
    </row>
    <row r="1834" spans="1:14" s="42" customFormat="1" ht="150">
      <c r="A1834" s="12" t="s">
        <v>255</v>
      </c>
      <c r="B1834" s="18" t="s">
        <v>1480</v>
      </c>
      <c r="C1834" s="31">
        <v>42093</v>
      </c>
      <c r="D1834" s="23">
        <v>5</v>
      </c>
      <c r="E1834" s="9" t="s">
        <v>37</v>
      </c>
      <c r="F1834" s="20" t="s">
        <v>66</v>
      </c>
      <c r="G1834" s="71">
        <v>27700000</v>
      </c>
      <c r="H1834" s="79">
        <f t="shared" si="35"/>
        <v>27700000</v>
      </c>
      <c r="I1834" s="19" t="s">
        <v>905</v>
      </c>
      <c r="J1834" s="19" t="s">
        <v>905</v>
      </c>
      <c r="K1834" s="17" t="s">
        <v>1450</v>
      </c>
      <c r="N1834" s="43"/>
    </row>
    <row r="1835" spans="1:14" s="42" customFormat="1" ht="150">
      <c r="A1835" s="12" t="s">
        <v>255</v>
      </c>
      <c r="B1835" s="18" t="s">
        <v>1479</v>
      </c>
      <c r="C1835" s="31">
        <v>42029</v>
      </c>
      <c r="D1835" s="23">
        <v>12</v>
      </c>
      <c r="E1835" s="9" t="s">
        <v>37</v>
      </c>
      <c r="F1835" s="20" t="s">
        <v>66</v>
      </c>
      <c r="G1835" s="71">
        <v>38196000</v>
      </c>
      <c r="H1835" s="79">
        <f t="shared" si="35"/>
        <v>38196000</v>
      </c>
      <c r="I1835" s="19" t="s">
        <v>905</v>
      </c>
      <c r="J1835" s="19" t="s">
        <v>905</v>
      </c>
      <c r="K1835" s="17" t="s">
        <v>1450</v>
      </c>
      <c r="N1835" s="43"/>
    </row>
    <row r="1836" spans="1:14" s="42" customFormat="1" ht="150">
      <c r="A1836" s="12" t="s">
        <v>255</v>
      </c>
      <c r="B1836" s="18" t="s">
        <v>1479</v>
      </c>
      <c r="C1836" s="31">
        <v>42029</v>
      </c>
      <c r="D1836" s="23">
        <v>12</v>
      </c>
      <c r="E1836" s="9" t="s">
        <v>37</v>
      </c>
      <c r="F1836" s="20" t="s">
        <v>66</v>
      </c>
      <c r="G1836" s="71">
        <v>38196000</v>
      </c>
      <c r="H1836" s="79">
        <f t="shared" si="35"/>
        <v>38196000</v>
      </c>
      <c r="I1836" s="19" t="s">
        <v>905</v>
      </c>
      <c r="J1836" s="19" t="s">
        <v>905</v>
      </c>
      <c r="K1836" s="17" t="s">
        <v>1450</v>
      </c>
      <c r="N1836" s="43"/>
    </row>
    <row r="1837" spans="1:14" s="42" customFormat="1" ht="150">
      <c r="A1837" s="12" t="s">
        <v>255</v>
      </c>
      <c r="B1837" s="18" t="s">
        <v>1479</v>
      </c>
      <c r="C1837" s="31">
        <v>42029</v>
      </c>
      <c r="D1837" s="23">
        <v>12</v>
      </c>
      <c r="E1837" s="9" t="s">
        <v>37</v>
      </c>
      <c r="F1837" s="20" t="s">
        <v>66</v>
      </c>
      <c r="G1837" s="71">
        <v>38196000</v>
      </c>
      <c r="H1837" s="79">
        <f t="shared" si="35"/>
        <v>38196000</v>
      </c>
      <c r="I1837" s="19" t="s">
        <v>905</v>
      </c>
      <c r="J1837" s="19" t="s">
        <v>905</v>
      </c>
      <c r="K1837" s="17" t="s">
        <v>1450</v>
      </c>
      <c r="N1837" s="43"/>
    </row>
    <row r="1838" spans="1:14" s="42" customFormat="1" ht="150">
      <c r="A1838" s="12" t="s">
        <v>255</v>
      </c>
      <c r="B1838" s="18" t="s">
        <v>1479</v>
      </c>
      <c r="C1838" s="31">
        <v>42029</v>
      </c>
      <c r="D1838" s="23">
        <v>12</v>
      </c>
      <c r="E1838" s="9" t="s">
        <v>37</v>
      </c>
      <c r="F1838" s="20" t="s">
        <v>66</v>
      </c>
      <c r="G1838" s="71">
        <v>38196000</v>
      </c>
      <c r="H1838" s="79">
        <f t="shared" si="35"/>
        <v>38196000</v>
      </c>
      <c r="I1838" s="19" t="s">
        <v>905</v>
      </c>
      <c r="J1838" s="19" t="s">
        <v>905</v>
      </c>
      <c r="K1838" s="17" t="s">
        <v>1450</v>
      </c>
      <c r="N1838" s="43"/>
    </row>
    <row r="1839" spans="1:14" s="42" customFormat="1" ht="150">
      <c r="A1839" s="12" t="s">
        <v>255</v>
      </c>
      <c r="B1839" s="18" t="s">
        <v>1479</v>
      </c>
      <c r="C1839" s="31">
        <v>42029</v>
      </c>
      <c r="D1839" s="23">
        <v>12</v>
      </c>
      <c r="E1839" s="9" t="s">
        <v>37</v>
      </c>
      <c r="F1839" s="20" t="s">
        <v>66</v>
      </c>
      <c r="G1839" s="71">
        <v>38196000</v>
      </c>
      <c r="H1839" s="79">
        <f t="shared" si="35"/>
        <v>38196000</v>
      </c>
      <c r="I1839" s="19" t="s">
        <v>905</v>
      </c>
      <c r="J1839" s="19" t="s">
        <v>905</v>
      </c>
      <c r="K1839" s="17" t="s">
        <v>1450</v>
      </c>
      <c r="N1839" s="43"/>
    </row>
    <row r="1840" spans="1:14" s="42" customFormat="1" ht="150">
      <c r="A1840" s="12" t="s">
        <v>255</v>
      </c>
      <c r="B1840" s="18" t="s">
        <v>1470</v>
      </c>
      <c r="C1840" s="31">
        <v>42029</v>
      </c>
      <c r="D1840" s="23">
        <v>12</v>
      </c>
      <c r="E1840" s="9" t="s">
        <v>37</v>
      </c>
      <c r="F1840" s="20" t="s">
        <v>66</v>
      </c>
      <c r="G1840" s="71">
        <v>20880000</v>
      </c>
      <c r="H1840" s="79">
        <f t="shared" si="35"/>
        <v>20880000</v>
      </c>
      <c r="I1840" s="19" t="s">
        <v>905</v>
      </c>
      <c r="J1840" s="19" t="s">
        <v>905</v>
      </c>
      <c r="K1840" s="17" t="s">
        <v>1450</v>
      </c>
      <c r="N1840" s="43"/>
    </row>
    <row r="1841" spans="1:14" s="42" customFormat="1" ht="150">
      <c r="A1841" s="12" t="s">
        <v>255</v>
      </c>
      <c r="B1841" s="18" t="s">
        <v>1479</v>
      </c>
      <c r="C1841" s="31">
        <v>42029</v>
      </c>
      <c r="D1841" s="23">
        <v>12</v>
      </c>
      <c r="E1841" s="9" t="s">
        <v>37</v>
      </c>
      <c r="F1841" s="20" t="s">
        <v>66</v>
      </c>
      <c r="G1841" s="71">
        <v>38196000</v>
      </c>
      <c r="H1841" s="79">
        <f t="shared" si="35"/>
        <v>38196000</v>
      </c>
      <c r="I1841" s="19" t="s">
        <v>905</v>
      </c>
      <c r="J1841" s="19" t="s">
        <v>905</v>
      </c>
      <c r="K1841" s="17" t="s">
        <v>1450</v>
      </c>
      <c r="N1841" s="43"/>
    </row>
    <row r="1842" spans="1:14" s="42" customFormat="1" ht="150">
      <c r="A1842" s="12" t="s">
        <v>255</v>
      </c>
      <c r="B1842" s="18" t="s">
        <v>1479</v>
      </c>
      <c r="C1842" s="31">
        <v>42029</v>
      </c>
      <c r="D1842" s="23">
        <v>12</v>
      </c>
      <c r="E1842" s="9" t="s">
        <v>37</v>
      </c>
      <c r="F1842" s="20" t="s">
        <v>66</v>
      </c>
      <c r="G1842" s="71">
        <v>38196000</v>
      </c>
      <c r="H1842" s="79">
        <f t="shared" si="35"/>
        <v>38196000</v>
      </c>
      <c r="I1842" s="19" t="s">
        <v>905</v>
      </c>
      <c r="J1842" s="19" t="s">
        <v>905</v>
      </c>
      <c r="K1842" s="17" t="s">
        <v>1450</v>
      </c>
      <c r="N1842" s="43"/>
    </row>
    <row r="1843" spans="1:14" s="42" customFormat="1" ht="150">
      <c r="A1843" s="12" t="s">
        <v>255</v>
      </c>
      <c r="B1843" s="18" t="s">
        <v>1479</v>
      </c>
      <c r="C1843" s="31">
        <v>42029</v>
      </c>
      <c r="D1843" s="23">
        <v>12</v>
      </c>
      <c r="E1843" s="9" t="s">
        <v>37</v>
      </c>
      <c r="F1843" s="20" t="s">
        <v>66</v>
      </c>
      <c r="G1843" s="71">
        <v>38196000</v>
      </c>
      <c r="H1843" s="79">
        <f t="shared" si="35"/>
        <v>38196000</v>
      </c>
      <c r="I1843" s="19" t="s">
        <v>905</v>
      </c>
      <c r="J1843" s="19" t="s">
        <v>905</v>
      </c>
      <c r="K1843" s="17" t="s">
        <v>1450</v>
      </c>
      <c r="N1843" s="43"/>
    </row>
    <row r="1844" spans="1:14" s="42" customFormat="1" ht="150">
      <c r="A1844" s="12" t="s">
        <v>255</v>
      </c>
      <c r="B1844" s="18" t="s">
        <v>1479</v>
      </c>
      <c r="C1844" s="31">
        <v>42029</v>
      </c>
      <c r="D1844" s="23">
        <v>12</v>
      </c>
      <c r="E1844" s="9" t="s">
        <v>37</v>
      </c>
      <c r="F1844" s="20" t="s">
        <v>66</v>
      </c>
      <c r="G1844" s="71">
        <v>38196000</v>
      </c>
      <c r="H1844" s="79">
        <f t="shared" si="35"/>
        <v>38196000</v>
      </c>
      <c r="I1844" s="19" t="s">
        <v>905</v>
      </c>
      <c r="J1844" s="19" t="s">
        <v>905</v>
      </c>
      <c r="K1844" s="17" t="s">
        <v>1450</v>
      </c>
      <c r="N1844" s="43"/>
    </row>
    <row r="1845" spans="1:14" s="42" customFormat="1" ht="150">
      <c r="A1845" s="12" t="s">
        <v>255</v>
      </c>
      <c r="B1845" s="18" t="s">
        <v>1479</v>
      </c>
      <c r="C1845" s="31">
        <v>42029</v>
      </c>
      <c r="D1845" s="23">
        <v>12</v>
      </c>
      <c r="E1845" s="9" t="s">
        <v>37</v>
      </c>
      <c r="F1845" s="20" t="s">
        <v>66</v>
      </c>
      <c r="G1845" s="71">
        <v>38196000</v>
      </c>
      <c r="H1845" s="79">
        <f t="shared" si="35"/>
        <v>38196000</v>
      </c>
      <c r="I1845" s="19" t="s">
        <v>905</v>
      </c>
      <c r="J1845" s="19" t="s">
        <v>905</v>
      </c>
      <c r="K1845" s="17" t="s">
        <v>1450</v>
      </c>
      <c r="N1845" s="43"/>
    </row>
    <row r="1846" spans="1:14" s="42" customFormat="1" ht="150">
      <c r="A1846" s="12" t="s">
        <v>255</v>
      </c>
      <c r="B1846" s="18" t="s">
        <v>1479</v>
      </c>
      <c r="C1846" s="31">
        <v>42029</v>
      </c>
      <c r="D1846" s="23">
        <v>12</v>
      </c>
      <c r="E1846" s="9" t="s">
        <v>37</v>
      </c>
      <c r="F1846" s="20" t="s">
        <v>66</v>
      </c>
      <c r="G1846" s="71">
        <v>38196000</v>
      </c>
      <c r="H1846" s="79">
        <f t="shared" si="35"/>
        <v>38196000</v>
      </c>
      <c r="I1846" s="19" t="s">
        <v>905</v>
      </c>
      <c r="J1846" s="19" t="s">
        <v>905</v>
      </c>
      <c r="K1846" s="17" t="s">
        <v>1450</v>
      </c>
      <c r="N1846" s="43"/>
    </row>
    <row r="1847" spans="1:14" s="42" customFormat="1" ht="150">
      <c r="A1847" s="12" t="s">
        <v>255</v>
      </c>
      <c r="B1847" s="18" t="s">
        <v>1479</v>
      </c>
      <c r="C1847" s="31">
        <v>42029</v>
      </c>
      <c r="D1847" s="23">
        <v>12</v>
      </c>
      <c r="E1847" s="9" t="s">
        <v>37</v>
      </c>
      <c r="F1847" s="20" t="s">
        <v>66</v>
      </c>
      <c r="G1847" s="71">
        <v>38196000</v>
      </c>
      <c r="H1847" s="79">
        <f aca="true" t="shared" si="36" ref="H1847:H1883">+G1847</f>
        <v>38196000</v>
      </c>
      <c r="I1847" s="19" t="s">
        <v>905</v>
      </c>
      <c r="J1847" s="19" t="s">
        <v>905</v>
      </c>
      <c r="K1847" s="17" t="s">
        <v>1450</v>
      </c>
      <c r="N1847" s="43"/>
    </row>
    <row r="1848" spans="1:14" s="42" customFormat="1" ht="150">
      <c r="A1848" s="12" t="s">
        <v>255</v>
      </c>
      <c r="B1848" s="18" t="s">
        <v>1479</v>
      </c>
      <c r="C1848" s="31">
        <v>42029</v>
      </c>
      <c r="D1848" s="23">
        <v>12</v>
      </c>
      <c r="E1848" s="9" t="s">
        <v>37</v>
      </c>
      <c r="F1848" s="20" t="s">
        <v>66</v>
      </c>
      <c r="G1848" s="71">
        <v>38196000</v>
      </c>
      <c r="H1848" s="79">
        <f t="shared" si="36"/>
        <v>38196000</v>
      </c>
      <c r="I1848" s="19" t="s">
        <v>905</v>
      </c>
      <c r="J1848" s="19" t="s">
        <v>905</v>
      </c>
      <c r="K1848" s="17" t="s">
        <v>1450</v>
      </c>
      <c r="N1848" s="43"/>
    </row>
    <row r="1849" spans="1:14" s="42" customFormat="1" ht="150">
      <c r="A1849" s="12" t="s">
        <v>255</v>
      </c>
      <c r="B1849" s="18" t="s">
        <v>1479</v>
      </c>
      <c r="C1849" s="31">
        <v>42029</v>
      </c>
      <c r="D1849" s="23">
        <v>12</v>
      </c>
      <c r="E1849" s="9" t="s">
        <v>37</v>
      </c>
      <c r="F1849" s="20" t="s">
        <v>66</v>
      </c>
      <c r="G1849" s="71">
        <v>38196000</v>
      </c>
      <c r="H1849" s="79">
        <f t="shared" si="36"/>
        <v>38196000</v>
      </c>
      <c r="I1849" s="19" t="s">
        <v>905</v>
      </c>
      <c r="J1849" s="19" t="s">
        <v>905</v>
      </c>
      <c r="K1849" s="17" t="s">
        <v>1450</v>
      </c>
      <c r="N1849" s="43"/>
    </row>
    <row r="1850" spans="1:14" s="42" customFormat="1" ht="150">
      <c r="A1850" s="12" t="s">
        <v>255</v>
      </c>
      <c r="B1850" s="18" t="s">
        <v>1479</v>
      </c>
      <c r="C1850" s="31">
        <v>42029</v>
      </c>
      <c r="D1850" s="23">
        <v>12</v>
      </c>
      <c r="E1850" s="9" t="s">
        <v>37</v>
      </c>
      <c r="F1850" s="20" t="s">
        <v>66</v>
      </c>
      <c r="G1850" s="71">
        <v>38196000</v>
      </c>
      <c r="H1850" s="79">
        <f t="shared" si="36"/>
        <v>38196000</v>
      </c>
      <c r="I1850" s="19" t="s">
        <v>905</v>
      </c>
      <c r="J1850" s="19" t="s">
        <v>905</v>
      </c>
      <c r="K1850" s="17" t="s">
        <v>1450</v>
      </c>
      <c r="N1850" s="43"/>
    </row>
    <row r="1851" spans="1:14" s="42" customFormat="1" ht="150">
      <c r="A1851" s="12" t="s">
        <v>255</v>
      </c>
      <c r="B1851" s="18" t="s">
        <v>1479</v>
      </c>
      <c r="C1851" s="31">
        <v>42029</v>
      </c>
      <c r="D1851" s="23">
        <v>12</v>
      </c>
      <c r="E1851" s="9" t="s">
        <v>37</v>
      </c>
      <c r="F1851" s="20" t="s">
        <v>66</v>
      </c>
      <c r="G1851" s="71">
        <v>31356000</v>
      </c>
      <c r="H1851" s="79">
        <f t="shared" si="36"/>
        <v>31356000</v>
      </c>
      <c r="I1851" s="19" t="s">
        <v>905</v>
      </c>
      <c r="J1851" s="19" t="s">
        <v>905</v>
      </c>
      <c r="K1851" s="17" t="s">
        <v>1450</v>
      </c>
      <c r="N1851" s="43"/>
    </row>
    <row r="1852" spans="1:14" s="42" customFormat="1" ht="150">
      <c r="A1852" s="12" t="s">
        <v>255</v>
      </c>
      <c r="B1852" s="18" t="s">
        <v>1481</v>
      </c>
      <c r="C1852" s="31">
        <v>42029</v>
      </c>
      <c r="D1852" s="23">
        <v>12</v>
      </c>
      <c r="E1852" s="9" t="s">
        <v>37</v>
      </c>
      <c r="F1852" s="20" t="s">
        <v>66</v>
      </c>
      <c r="G1852" s="71">
        <v>49428000</v>
      </c>
      <c r="H1852" s="79">
        <f t="shared" si="36"/>
        <v>49428000</v>
      </c>
      <c r="I1852" s="19" t="s">
        <v>905</v>
      </c>
      <c r="J1852" s="19" t="s">
        <v>905</v>
      </c>
      <c r="K1852" s="17" t="s">
        <v>1450</v>
      </c>
      <c r="N1852" s="43"/>
    </row>
    <row r="1853" spans="1:14" s="42" customFormat="1" ht="150">
      <c r="A1853" s="12" t="s">
        <v>255</v>
      </c>
      <c r="B1853" s="18" t="s">
        <v>1479</v>
      </c>
      <c r="C1853" s="31">
        <v>42029</v>
      </c>
      <c r="D1853" s="23">
        <v>12</v>
      </c>
      <c r="E1853" s="9" t="s">
        <v>37</v>
      </c>
      <c r="F1853" s="20" t="s">
        <v>66</v>
      </c>
      <c r="G1853" s="71">
        <v>38196000</v>
      </c>
      <c r="H1853" s="79">
        <f t="shared" si="36"/>
        <v>38196000</v>
      </c>
      <c r="I1853" s="19" t="s">
        <v>905</v>
      </c>
      <c r="J1853" s="19" t="s">
        <v>905</v>
      </c>
      <c r="K1853" s="17" t="s">
        <v>1450</v>
      </c>
      <c r="N1853" s="43"/>
    </row>
    <row r="1854" spans="1:14" s="42" customFormat="1" ht="150">
      <c r="A1854" s="12" t="s">
        <v>255</v>
      </c>
      <c r="B1854" s="18" t="s">
        <v>1479</v>
      </c>
      <c r="C1854" s="31">
        <v>42029</v>
      </c>
      <c r="D1854" s="23">
        <v>12</v>
      </c>
      <c r="E1854" s="9" t="s">
        <v>37</v>
      </c>
      <c r="F1854" s="20" t="s">
        <v>66</v>
      </c>
      <c r="G1854" s="71">
        <v>38196000</v>
      </c>
      <c r="H1854" s="79">
        <f t="shared" si="36"/>
        <v>38196000</v>
      </c>
      <c r="I1854" s="19" t="s">
        <v>905</v>
      </c>
      <c r="J1854" s="19" t="s">
        <v>905</v>
      </c>
      <c r="K1854" s="17" t="s">
        <v>1450</v>
      </c>
      <c r="N1854" s="43"/>
    </row>
    <row r="1855" spans="1:14" s="42" customFormat="1" ht="150">
      <c r="A1855" s="12" t="s">
        <v>255</v>
      </c>
      <c r="B1855" s="18" t="s">
        <v>1479</v>
      </c>
      <c r="C1855" s="31">
        <v>42029</v>
      </c>
      <c r="D1855" s="23">
        <v>12</v>
      </c>
      <c r="E1855" s="9" t="s">
        <v>37</v>
      </c>
      <c r="F1855" s="20" t="s">
        <v>66</v>
      </c>
      <c r="G1855" s="71">
        <v>38196000</v>
      </c>
      <c r="H1855" s="79">
        <f t="shared" si="36"/>
        <v>38196000</v>
      </c>
      <c r="I1855" s="19" t="s">
        <v>905</v>
      </c>
      <c r="J1855" s="19" t="s">
        <v>905</v>
      </c>
      <c r="K1855" s="17" t="s">
        <v>1450</v>
      </c>
      <c r="N1855" s="43"/>
    </row>
    <row r="1856" spans="1:14" s="42" customFormat="1" ht="150">
      <c r="A1856" s="12" t="s">
        <v>255</v>
      </c>
      <c r="B1856" s="18" t="s">
        <v>1479</v>
      </c>
      <c r="C1856" s="31">
        <v>42029</v>
      </c>
      <c r="D1856" s="23">
        <v>12</v>
      </c>
      <c r="E1856" s="9" t="s">
        <v>37</v>
      </c>
      <c r="F1856" s="20" t="s">
        <v>66</v>
      </c>
      <c r="G1856" s="71">
        <v>38196000</v>
      </c>
      <c r="H1856" s="79">
        <f t="shared" si="36"/>
        <v>38196000</v>
      </c>
      <c r="I1856" s="19" t="s">
        <v>905</v>
      </c>
      <c r="J1856" s="19" t="s">
        <v>905</v>
      </c>
      <c r="K1856" s="17" t="s">
        <v>1450</v>
      </c>
      <c r="N1856" s="43"/>
    </row>
    <row r="1857" spans="1:14" s="42" customFormat="1" ht="150">
      <c r="A1857" s="12" t="s">
        <v>255</v>
      </c>
      <c r="B1857" s="18" t="s">
        <v>1479</v>
      </c>
      <c r="C1857" s="31">
        <v>42093</v>
      </c>
      <c r="D1857" s="23">
        <v>5</v>
      </c>
      <c r="E1857" s="9" t="s">
        <v>37</v>
      </c>
      <c r="F1857" s="20" t="s">
        <v>66</v>
      </c>
      <c r="G1857" s="71">
        <v>15915000</v>
      </c>
      <c r="H1857" s="79">
        <f t="shared" si="36"/>
        <v>15915000</v>
      </c>
      <c r="I1857" s="19" t="s">
        <v>905</v>
      </c>
      <c r="J1857" s="19" t="s">
        <v>905</v>
      </c>
      <c r="K1857" s="17" t="s">
        <v>1450</v>
      </c>
      <c r="N1857" s="43"/>
    </row>
    <row r="1858" spans="1:14" s="42" customFormat="1" ht="150">
      <c r="A1858" s="12" t="s">
        <v>255</v>
      </c>
      <c r="B1858" s="18" t="s">
        <v>1459</v>
      </c>
      <c r="C1858" s="31">
        <v>42093</v>
      </c>
      <c r="D1858" s="23">
        <v>5</v>
      </c>
      <c r="E1858" s="9" t="s">
        <v>37</v>
      </c>
      <c r="F1858" s="20" t="s">
        <v>66</v>
      </c>
      <c r="G1858" s="71">
        <v>27700000</v>
      </c>
      <c r="H1858" s="79">
        <f t="shared" si="36"/>
        <v>27700000</v>
      </c>
      <c r="I1858" s="19" t="s">
        <v>905</v>
      </c>
      <c r="J1858" s="19" t="s">
        <v>905</v>
      </c>
      <c r="K1858" s="17" t="s">
        <v>1450</v>
      </c>
      <c r="N1858" s="43"/>
    </row>
    <row r="1859" spans="1:14" s="42" customFormat="1" ht="150">
      <c r="A1859" s="12" t="s">
        <v>255</v>
      </c>
      <c r="B1859" s="18" t="s">
        <v>1470</v>
      </c>
      <c r="C1859" s="31">
        <v>42093</v>
      </c>
      <c r="D1859" s="23">
        <v>3</v>
      </c>
      <c r="E1859" s="9" t="s">
        <v>37</v>
      </c>
      <c r="F1859" s="20" t="s">
        <v>66</v>
      </c>
      <c r="G1859" s="71">
        <v>4611000</v>
      </c>
      <c r="H1859" s="79">
        <f t="shared" si="36"/>
        <v>4611000</v>
      </c>
      <c r="I1859" s="19" t="s">
        <v>905</v>
      </c>
      <c r="J1859" s="19" t="s">
        <v>905</v>
      </c>
      <c r="K1859" s="17" t="s">
        <v>1450</v>
      </c>
      <c r="N1859" s="43"/>
    </row>
    <row r="1860" spans="1:14" s="42" customFormat="1" ht="150">
      <c r="A1860" s="12" t="s">
        <v>255</v>
      </c>
      <c r="B1860" s="18" t="s">
        <v>1459</v>
      </c>
      <c r="C1860" s="31">
        <v>42093</v>
      </c>
      <c r="D1860" s="23">
        <v>3</v>
      </c>
      <c r="E1860" s="9" t="s">
        <v>37</v>
      </c>
      <c r="F1860" s="20" t="s">
        <v>66</v>
      </c>
      <c r="G1860" s="71">
        <v>16620000</v>
      </c>
      <c r="H1860" s="79">
        <f t="shared" si="36"/>
        <v>16620000</v>
      </c>
      <c r="I1860" s="19" t="s">
        <v>905</v>
      </c>
      <c r="J1860" s="19" t="s">
        <v>905</v>
      </c>
      <c r="K1860" s="17" t="s">
        <v>1450</v>
      </c>
      <c r="N1860" s="43"/>
    </row>
    <row r="1861" spans="1:14" s="42" customFormat="1" ht="187.5">
      <c r="A1861" s="12" t="s">
        <v>255</v>
      </c>
      <c r="B1861" s="18" t="s">
        <v>1482</v>
      </c>
      <c r="C1861" s="31">
        <v>42093</v>
      </c>
      <c r="D1861" s="23">
        <v>3</v>
      </c>
      <c r="E1861" s="9" t="s">
        <v>37</v>
      </c>
      <c r="F1861" s="20" t="s">
        <v>66</v>
      </c>
      <c r="G1861" s="71">
        <v>5799000</v>
      </c>
      <c r="H1861" s="79">
        <f t="shared" si="36"/>
        <v>5799000</v>
      </c>
      <c r="I1861" s="19" t="s">
        <v>905</v>
      </c>
      <c r="J1861" s="19" t="s">
        <v>905</v>
      </c>
      <c r="K1861" s="17" t="s">
        <v>1450</v>
      </c>
      <c r="N1861" s="43"/>
    </row>
    <row r="1862" spans="1:14" s="42" customFormat="1" ht="131.25">
      <c r="A1862" s="12" t="s">
        <v>255</v>
      </c>
      <c r="B1862" s="18" t="s">
        <v>1483</v>
      </c>
      <c r="C1862" s="31">
        <v>42093</v>
      </c>
      <c r="D1862" s="23">
        <v>3</v>
      </c>
      <c r="E1862" s="9" t="s">
        <v>37</v>
      </c>
      <c r="F1862" s="20" t="s">
        <v>66</v>
      </c>
      <c r="G1862" s="71">
        <v>6966000</v>
      </c>
      <c r="H1862" s="79">
        <f t="shared" si="36"/>
        <v>6966000</v>
      </c>
      <c r="I1862" s="19" t="s">
        <v>905</v>
      </c>
      <c r="J1862" s="19" t="s">
        <v>905</v>
      </c>
      <c r="K1862" s="17" t="s">
        <v>1450</v>
      </c>
      <c r="N1862" s="43"/>
    </row>
    <row r="1863" spans="1:14" s="42" customFormat="1" ht="187.5">
      <c r="A1863" s="12" t="s">
        <v>255</v>
      </c>
      <c r="B1863" s="18" t="s">
        <v>1465</v>
      </c>
      <c r="C1863" s="31">
        <v>42093</v>
      </c>
      <c r="D1863" s="23">
        <v>5</v>
      </c>
      <c r="E1863" s="9" t="s">
        <v>37</v>
      </c>
      <c r="F1863" s="20" t="s">
        <v>66</v>
      </c>
      <c r="G1863" s="71">
        <v>27700000</v>
      </c>
      <c r="H1863" s="79">
        <f t="shared" si="36"/>
        <v>27700000</v>
      </c>
      <c r="I1863" s="19" t="s">
        <v>905</v>
      </c>
      <c r="J1863" s="19" t="s">
        <v>905</v>
      </c>
      <c r="K1863" s="17" t="s">
        <v>1450</v>
      </c>
      <c r="N1863" s="43"/>
    </row>
    <row r="1864" spans="1:14" s="42" customFormat="1" ht="131.25">
      <c r="A1864" s="12" t="s">
        <v>255</v>
      </c>
      <c r="B1864" s="18" t="s">
        <v>1455</v>
      </c>
      <c r="C1864" s="31">
        <v>42093</v>
      </c>
      <c r="D1864" s="23">
        <v>5</v>
      </c>
      <c r="E1864" s="9" t="s">
        <v>37</v>
      </c>
      <c r="F1864" s="20" t="s">
        <v>66</v>
      </c>
      <c r="G1864" s="71">
        <v>20595000</v>
      </c>
      <c r="H1864" s="79">
        <f t="shared" si="36"/>
        <v>20595000</v>
      </c>
      <c r="I1864" s="19" t="s">
        <v>905</v>
      </c>
      <c r="J1864" s="19" t="s">
        <v>905</v>
      </c>
      <c r="K1864" s="17" t="s">
        <v>1450</v>
      </c>
      <c r="N1864" s="43"/>
    </row>
    <row r="1865" spans="1:14" s="42" customFormat="1" ht="225">
      <c r="A1865" s="12" t="s">
        <v>255</v>
      </c>
      <c r="B1865" s="18" t="s">
        <v>1484</v>
      </c>
      <c r="C1865" s="31">
        <v>42093</v>
      </c>
      <c r="D1865" s="23">
        <v>3</v>
      </c>
      <c r="E1865" s="9" t="s">
        <v>37</v>
      </c>
      <c r="F1865" s="20" t="s">
        <v>66</v>
      </c>
      <c r="G1865" s="71">
        <v>10791000</v>
      </c>
      <c r="H1865" s="79">
        <f t="shared" si="36"/>
        <v>10791000</v>
      </c>
      <c r="I1865" s="19" t="s">
        <v>905</v>
      </c>
      <c r="J1865" s="19" t="s">
        <v>905</v>
      </c>
      <c r="K1865" s="17" t="s">
        <v>1450</v>
      </c>
      <c r="N1865" s="43"/>
    </row>
    <row r="1866" spans="1:14" s="42" customFormat="1" ht="150">
      <c r="A1866" s="12" t="s">
        <v>255</v>
      </c>
      <c r="B1866" s="18" t="s">
        <v>1457</v>
      </c>
      <c r="C1866" s="31">
        <v>42093</v>
      </c>
      <c r="D1866" s="23">
        <v>3</v>
      </c>
      <c r="E1866" s="9" t="s">
        <v>37</v>
      </c>
      <c r="F1866" s="20" t="s">
        <v>66</v>
      </c>
      <c r="G1866" s="71">
        <v>6195000</v>
      </c>
      <c r="H1866" s="79">
        <f t="shared" si="36"/>
        <v>6195000</v>
      </c>
      <c r="I1866" s="19" t="s">
        <v>905</v>
      </c>
      <c r="J1866" s="19" t="s">
        <v>905</v>
      </c>
      <c r="K1866" s="17" t="s">
        <v>1450</v>
      </c>
      <c r="N1866" s="43"/>
    </row>
    <row r="1867" spans="1:14" s="42" customFormat="1" ht="150">
      <c r="A1867" s="12" t="s">
        <v>255</v>
      </c>
      <c r="B1867" s="18" t="s">
        <v>1479</v>
      </c>
      <c r="C1867" s="31">
        <v>42093</v>
      </c>
      <c r="D1867" s="23">
        <v>5</v>
      </c>
      <c r="E1867" s="9" t="s">
        <v>37</v>
      </c>
      <c r="F1867" s="20" t="s">
        <v>66</v>
      </c>
      <c r="G1867" s="71">
        <v>15915000</v>
      </c>
      <c r="H1867" s="79">
        <f t="shared" si="36"/>
        <v>15915000</v>
      </c>
      <c r="I1867" s="19" t="s">
        <v>905</v>
      </c>
      <c r="J1867" s="19" t="s">
        <v>905</v>
      </c>
      <c r="K1867" s="17" t="s">
        <v>1450</v>
      </c>
      <c r="N1867" s="43"/>
    </row>
    <row r="1868" spans="1:14" s="42" customFormat="1" ht="150">
      <c r="A1868" s="12" t="s">
        <v>255</v>
      </c>
      <c r="B1868" s="18" t="s">
        <v>1479</v>
      </c>
      <c r="C1868" s="31">
        <v>42093</v>
      </c>
      <c r="D1868" s="23">
        <v>3</v>
      </c>
      <c r="E1868" s="9" t="s">
        <v>37</v>
      </c>
      <c r="F1868" s="20" t="s">
        <v>66</v>
      </c>
      <c r="G1868" s="71">
        <v>9549000</v>
      </c>
      <c r="H1868" s="79">
        <f t="shared" si="36"/>
        <v>9549000</v>
      </c>
      <c r="I1868" s="19" t="s">
        <v>905</v>
      </c>
      <c r="J1868" s="19" t="s">
        <v>905</v>
      </c>
      <c r="K1868" s="17" t="s">
        <v>1450</v>
      </c>
      <c r="N1868" s="43"/>
    </row>
    <row r="1869" spans="1:14" s="42" customFormat="1" ht="131.25">
      <c r="A1869" s="12" t="s">
        <v>255</v>
      </c>
      <c r="B1869" s="18" t="s">
        <v>1485</v>
      </c>
      <c r="C1869" s="31">
        <v>42093</v>
      </c>
      <c r="D1869" s="23">
        <v>3</v>
      </c>
      <c r="E1869" s="9" t="s">
        <v>37</v>
      </c>
      <c r="F1869" s="20" t="s">
        <v>66</v>
      </c>
      <c r="G1869" s="71">
        <v>6585000</v>
      </c>
      <c r="H1869" s="79">
        <f t="shared" si="36"/>
        <v>6585000</v>
      </c>
      <c r="I1869" s="19" t="s">
        <v>905</v>
      </c>
      <c r="J1869" s="19" t="s">
        <v>905</v>
      </c>
      <c r="K1869" s="17" t="s">
        <v>1450</v>
      </c>
      <c r="N1869" s="43"/>
    </row>
    <row r="1870" spans="1:14" s="42" customFormat="1" ht="131.25">
      <c r="A1870" s="12" t="s">
        <v>255</v>
      </c>
      <c r="B1870" s="18" t="s">
        <v>1486</v>
      </c>
      <c r="C1870" s="31">
        <v>42093</v>
      </c>
      <c r="D1870" s="23">
        <v>5</v>
      </c>
      <c r="E1870" s="9" t="s">
        <v>37</v>
      </c>
      <c r="F1870" s="20" t="s">
        <v>66</v>
      </c>
      <c r="G1870" s="71">
        <v>27700000</v>
      </c>
      <c r="H1870" s="79">
        <f t="shared" si="36"/>
        <v>27700000</v>
      </c>
      <c r="I1870" s="19" t="s">
        <v>905</v>
      </c>
      <c r="J1870" s="19" t="s">
        <v>905</v>
      </c>
      <c r="K1870" s="17" t="s">
        <v>1450</v>
      </c>
      <c r="N1870" s="43"/>
    </row>
    <row r="1871" spans="1:14" s="42" customFormat="1" ht="150">
      <c r="A1871" s="12" t="s">
        <v>255</v>
      </c>
      <c r="B1871" s="18" t="s">
        <v>1487</v>
      </c>
      <c r="C1871" s="31">
        <v>42093</v>
      </c>
      <c r="D1871" s="23">
        <v>5</v>
      </c>
      <c r="E1871" s="9" t="s">
        <v>37</v>
      </c>
      <c r="F1871" s="20" t="s">
        <v>66</v>
      </c>
      <c r="G1871" s="71">
        <v>9545000</v>
      </c>
      <c r="H1871" s="79">
        <f t="shared" si="36"/>
        <v>9545000</v>
      </c>
      <c r="I1871" s="19" t="s">
        <v>905</v>
      </c>
      <c r="J1871" s="19" t="s">
        <v>905</v>
      </c>
      <c r="K1871" s="17" t="s">
        <v>1450</v>
      </c>
      <c r="N1871" s="43"/>
    </row>
    <row r="1872" spans="1:14" s="42" customFormat="1" ht="150">
      <c r="A1872" s="12" t="s">
        <v>255</v>
      </c>
      <c r="B1872" s="18" t="s">
        <v>1487</v>
      </c>
      <c r="C1872" s="31">
        <v>42093</v>
      </c>
      <c r="D1872" s="23">
        <v>3</v>
      </c>
      <c r="E1872" s="9" t="s">
        <v>37</v>
      </c>
      <c r="F1872" s="20" t="s">
        <v>66</v>
      </c>
      <c r="G1872" s="71">
        <v>4611000</v>
      </c>
      <c r="H1872" s="79">
        <f t="shared" si="36"/>
        <v>4611000</v>
      </c>
      <c r="I1872" s="19" t="s">
        <v>905</v>
      </c>
      <c r="J1872" s="19" t="s">
        <v>905</v>
      </c>
      <c r="K1872" s="17" t="s">
        <v>1450</v>
      </c>
      <c r="N1872" s="43"/>
    </row>
    <row r="1873" spans="1:14" s="42" customFormat="1" ht="131.25">
      <c r="A1873" s="12" t="s">
        <v>255</v>
      </c>
      <c r="B1873" s="18" t="s">
        <v>1488</v>
      </c>
      <c r="C1873" s="31">
        <v>42093</v>
      </c>
      <c r="D1873" s="23">
        <v>5</v>
      </c>
      <c r="E1873" s="9" t="s">
        <v>37</v>
      </c>
      <c r="F1873" s="20" t="s">
        <v>66</v>
      </c>
      <c r="G1873" s="71">
        <v>13065000</v>
      </c>
      <c r="H1873" s="79">
        <f t="shared" si="36"/>
        <v>13065000</v>
      </c>
      <c r="I1873" s="19" t="s">
        <v>905</v>
      </c>
      <c r="J1873" s="19" t="s">
        <v>905</v>
      </c>
      <c r="K1873" s="17" t="s">
        <v>1450</v>
      </c>
      <c r="N1873" s="43"/>
    </row>
    <row r="1874" spans="1:14" s="42" customFormat="1" ht="131.25">
      <c r="A1874" s="12" t="s">
        <v>255</v>
      </c>
      <c r="B1874" s="18" t="s">
        <v>1488</v>
      </c>
      <c r="C1874" s="31">
        <v>42093</v>
      </c>
      <c r="D1874" s="23">
        <v>5</v>
      </c>
      <c r="E1874" s="9" t="s">
        <v>37</v>
      </c>
      <c r="F1874" s="20" t="s">
        <v>66</v>
      </c>
      <c r="G1874" s="71">
        <v>13065000</v>
      </c>
      <c r="H1874" s="79">
        <f t="shared" si="36"/>
        <v>13065000</v>
      </c>
      <c r="I1874" s="19" t="s">
        <v>905</v>
      </c>
      <c r="J1874" s="19" t="s">
        <v>905</v>
      </c>
      <c r="K1874" s="17" t="s">
        <v>1450</v>
      </c>
      <c r="N1874" s="43"/>
    </row>
    <row r="1875" spans="1:14" s="42" customFormat="1" ht="112.5">
      <c r="A1875" s="12" t="s">
        <v>255</v>
      </c>
      <c r="B1875" s="18" t="s">
        <v>1489</v>
      </c>
      <c r="C1875" s="31">
        <v>42093</v>
      </c>
      <c r="D1875" s="23">
        <v>5</v>
      </c>
      <c r="E1875" s="9" t="s">
        <v>37</v>
      </c>
      <c r="F1875" s="20" t="s">
        <v>66</v>
      </c>
      <c r="G1875" s="71">
        <v>15915000</v>
      </c>
      <c r="H1875" s="79">
        <f t="shared" si="36"/>
        <v>15915000</v>
      </c>
      <c r="I1875" s="19" t="s">
        <v>905</v>
      </c>
      <c r="J1875" s="19" t="s">
        <v>905</v>
      </c>
      <c r="K1875" s="17" t="s">
        <v>1450</v>
      </c>
      <c r="N1875" s="43"/>
    </row>
    <row r="1876" spans="1:14" s="42" customFormat="1" ht="243.75">
      <c r="A1876" s="12" t="s">
        <v>95</v>
      </c>
      <c r="B1876" s="18" t="s">
        <v>1490</v>
      </c>
      <c r="C1876" s="31">
        <v>42093</v>
      </c>
      <c r="D1876" s="23">
        <v>5</v>
      </c>
      <c r="E1876" s="9" t="s">
        <v>37</v>
      </c>
      <c r="F1876" s="20" t="s">
        <v>66</v>
      </c>
      <c r="G1876" s="71">
        <v>32980000</v>
      </c>
      <c r="H1876" s="79">
        <f t="shared" si="36"/>
        <v>32980000</v>
      </c>
      <c r="I1876" s="19" t="s">
        <v>905</v>
      </c>
      <c r="J1876" s="19" t="s">
        <v>905</v>
      </c>
      <c r="K1876" s="17" t="s">
        <v>1450</v>
      </c>
      <c r="N1876" s="43"/>
    </row>
    <row r="1877" spans="1:14" s="42" customFormat="1" ht="187.5">
      <c r="A1877" s="12" t="s">
        <v>95</v>
      </c>
      <c r="B1877" s="18" t="s">
        <v>1491</v>
      </c>
      <c r="C1877" s="31">
        <v>42093</v>
      </c>
      <c r="D1877" s="23">
        <v>3</v>
      </c>
      <c r="E1877" s="9" t="s">
        <v>37</v>
      </c>
      <c r="F1877" s="20" t="s">
        <v>66</v>
      </c>
      <c r="G1877" s="71">
        <v>19788000</v>
      </c>
      <c r="H1877" s="79">
        <f t="shared" si="36"/>
        <v>19788000</v>
      </c>
      <c r="I1877" s="19" t="s">
        <v>905</v>
      </c>
      <c r="J1877" s="19" t="s">
        <v>905</v>
      </c>
      <c r="K1877" s="17" t="s">
        <v>1450</v>
      </c>
      <c r="N1877" s="43"/>
    </row>
    <row r="1878" spans="1:14" s="42" customFormat="1" ht="150">
      <c r="A1878" s="12" t="s">
        <v>95</v>
      </c>
      <c r="B1878" s="18" t="s">
        <v>1492</v>
      </c>
      <c r="C1878" s="31">
        <v>42093</v>
      </c>
      <c r="D1878" s="23">
        <v>3</v>
      </c>
      <c r="E1878" s="9" t="s">
        <v>37</v>
      </c>
      <c r="F1878" s="20" t="s">
        <v>66</v>
      </c>
      <c r="G1878" s="71">
        <v>16620000</v>
      </c>
      <c r="H1878" s="79">
        <f t="shared" si="36"/>
        <v>16620000</v>
      </c>
      <c r="I1878" s="19" t="s">
        <v>905</v>
      </c>
      <c r="J1878" s="19" t="s">
        <v>905</v>
      </c>
      <c r="K1878" s="17" t="s">
        <v>1450</v>
      </c>
      <c r="N1878" s="43"/>
    </row>
    <row r="1879" spans="1:14" s="42" customFormat="1" ht="150">
      <c r="A1879" s="12" t="s">
        <v>95</v>
      </c>
      <c r="B1879" s="18" t="s">
        <v>1493</v>
      </c>
      <c r="C1879" s="31">
        <v>42093</v>
      </c>
      <c r="D1879" s="23">
        <v>5</v>
      </c>
      <c r="E1879" s="9" t="s">
        <v>37</v>
      </c>
      <c r="F1879" s="20" t="s">
        <v>66</v>
      </c>
      <c r="G1879" s="71">
        <v>27700000</v>
      </c>
      <c r="H1879" s="79">
        <f t="shared" si="36"/>
        <v>27700000</v>
      </c>
      <c r="I1879" s="19" t="s">
        <v>905</v>
      </c>
      <c r="J1879" s="19" t="s">
        <v>905</v>
      </c>
      <c r="K1879" s="17" t="s">
        <v>1450</v>
      </c>
      <c r="N1879" s="43"/>
    </row>
    <row r="1880" spans="1:14" s="42" customFormat="1" ht="150">
      <c r="A1880" s="12" t="s">
        <v>95</v>
      </c>
      <c r="B1880" s="18" t="s">
        <v>1494</v>
      </c>
      <c r="C1880" s="31">
        <v>42093</v>
      </c>
      <c r="D1880" s="23">
        <v>3</v>
      </c>
      <c r="E1880" s="9" t="s">
        <v>37</v>
      </c>
      <c r="F1880" s="20" t="s">
        <v>66</v>
      </c>
      <c r="G1880" s="71">
        <v>16620000</v>
      </c>
      <c r="H1880" s="79">
        <f t="shared" si="36"/>
        <v>16620000</v>
      </c>
      <c r="I1880" s="19" t="s">
        <v>905</v>
      </c>
      <c r="J1880" s="19" t="s">
        <v>905</v>
      </c>
      <c r="K1880" s="17" t="s">
        <v>1450</v>
      </c>
      <c r="N1880" s="43"/>
    </row>
    <row r="1881" spans="1:14" s="42" customFormat="1" ht="131.25">
      <c r="A1881" s="12" t="s">
        <v>95</v>
      </c>
      <c r="B1881" s="18" t="s">
        <v>1495</v>
      </c>
      <c r="C1881" s="31">
        <v>42093</v>
      </c>
      <c r="D1881" s="23">
        <v>3</v>
      </c>
      <c r="E1881" s="9" t="s">
        <v>37</v>
      </c>
      <c r="F1881" s="20" t="s">
        <v>66</v>
      </c>
      <c r="G1881" s="71">
        <v>22587000</v>
      </c>
      <c r="H1881" s="79">
        <f t="shared" si="36"/>
        <v>22587000</v>
      </c>
      <c r="I1881" s="19" t="s">
        <v>905</v>
      </c>
      <c r="J1881" s="19" t="s">
        <v>905</v>
      </c>
      <c r="K1881" s="17" t="s">
        <v>1450</v>
      </c>
      <c r="N1881" s="43"/>
    </row>
    <row r="1882" spans="1:14" s="42" customFormat="1" ht="168.75">
      <c r="A1882" s="12" t="s">
        <v>95</v>
      </c>
      <c r="B1882" s="18" t="s">
        <v>1496</v>
      </c>
      <c r="C1882" s="31">
        <v>42093</v>
      </c>
      <c r="D1882" s="23">
        <v>3</v>
      </c>
      <c r="E1882" s="9" t="s">
        <v>37</v>
      </c>
      <c r="F1882" s="20" t="s">
        <v>66</v>
      </c>
      <c r="G1882" s="71">
        <v>16620000</v>
      </c>
      <c r="H1882" s="79">
        <f t="shared" si="36"/>
        <v>16620000</v>
      </c>
      <c r="I1882" s="19" t="s">
        <v>905</v>
      </c>
      <c r="J1882" s="19" t="s">
        <v>905</v>
      </c>
      <c r="K1882" s="17" t="s">
        <v>1450</v>
      </c>
      <c r="N1882" s="43"/>
    </row>
    <row r="1883" spans="1:14" s="42" customFormat="1" ht="131.25">
      <c r="A1883" s="12" t="s">
        <v>95</v>
      </c>
      <c r="B1883" s="18" t="s">
        <v>1497</v>
      </c>
      <c r="C1883" s="31">
        <v>42093</v>
      </c>
      <c r="D1883" s="23">
        <v>6</v>
      </c>
      <c r="E1883" s="9" t="s">
        <v>37</v>
      </c>
      <c r="F1883" s="20" t="s">
        <v>66</v>
      </c>
      <c r="G1883" s="71">
        <v>34345599.85714286</v>
      </c>
      <c r="H1883" s="79">
        <f t="shared" si="36"/>
        <v>34345599.85714286</v>
      </c>
      <c r="I1883" s="19" t="s">
        <v>905</v>
      </c>
      <c r="J1883" s="19" t="s">
        <v>905</v>
      </c>
      <c r="K1883" s="17" t="s">
        <v>1450</v>
      </c>
      <c r="N1883" s="43"/>
    </row>
    <row r="1884" spans="1:14" ht="112.5">
      <c r="A1884" s="12" t="s">
        <v>1451</v>
      </c>
      <c r="B1884" s="18" t="s">
        <v>1498</v>
      </c>
      <c r="C1884" s="25">
        <v>42063</v>
      </c>
      <c r="D1884" s="44">
        <v>6</v>
      </c>
      <c r="E1884" s="9" t="s">
        <v>37</v>
      </c>
      <c r="F1884" s="20" t="s">
        <v>66</v>
      </c>
      <c r="G1884" s="82">
        <v>400000000</v>
      </c>
      <c r="H1884" s="82">
        <f>+G1884</f>
        <v>400000000</v>
      </c>
      <c r="I1884" s="19" t="s">
        <v>905</v>
      </c>
      <c r="J1884" s="19" t="s">
        <v>905</v>
      </c>
      <c r="K1884" s="17" t="s">
        <v>1450</v>
      </c>
      <c r="L1884" s="2"/>
      <c r="N1884" s="45"/>
    </row>
    <row r="1885" spans="1:14" ht="112.5">
      <c r="A1885" s="12" t="s">
        <v>1451</v>
      </c>
      <c r="B1885" s="18" t="s">
        <v>1499</v>
      </c>
      <c r="C1885" s="25">
        <v>42063</v>
      </c>
      <c r="D1885" s="44">
        <v>6</v>
      </c>
      <c r="E1885" s="9" t="s">
        <v>37</v>
      </c>
      <c r="F1885" s="20" t="s">
        <v>66</v>
      </c>
      <c r="G1885" s="82">
        <v>255321000</v>
      </c>
      <c r="H1885" s="82">
        <f>+G1885</f>
        <v>255321000</v>
      </c>
      <c r="I1885" s="19" t="s">
        <v>905</v>
      </c>
      <c r="J1885" s="19" t="s">
        <v>905</v>
      </c>
      <c r="K1885" s="17" t="s">
        <v>1450</v>
      </c>
      <c r="L1885" s="2"/>
      <c r="N1885" s="45"/>
    </row>
    <row r="1886" spans="1:14" ht="131.25">
      <c r="A1886" s="12" t="s">
        <v>255</v>
      </c>
      <c r="B1886" s="18" t="s">
        <v>1500</v>
      </c>
      <c r="C1886" s="25">
        <v>42095</v>
      </c>
      <c r="D1886" s="44">
        <v>8</v>
      </c>
      <c r="E1886" s="9" t="s">
        <v>37</v>
      </c>
      <c r="F1886" s="20" t="s">
        <v>66</v>
      </c>
      <c r="G1886" s="82">
        <v>52768000</v>
      </c>
      <c r="H1886" s="82">
        <f>+G1886</f>
        <v>52768000</v>
      </c>
      <c r="I1886" s="19" t="s">
        <v>905</v>
      </c>
      <c r="J1886" s="19" t="s">
        <v>905</v>
      </c>
      <c r="K1886" s="17" t="s">
        <v>1450</v>
      </c>
      <c r="L1886" s="2"/>
      <c r="N1886" s="45"/>
    </row>
    <row r="1887" spans="1:14" ht="112.5">
      <c r="A1887" s="12" t="s">
        <v>255</v>
      </c>
      <c r="B1887" s="18" t="s">
        <v>1501</v>
      </c>
      <c r="C1887" s="25">
        <v>42095</v>
      </c>
      <c r="D1887" s="44">
        <v>7</v>
      </c>
      <c r="E1887" s="9" t="s">
        <v>37</v>
      </c>
      <c r="F1887" s="20" t="s">
        <v>66</v>
      </c>
      <c r="G1887" s="82">
        <v>13531000</v>
      </c>
      <c r="H1887" s="82">
        <f aca="true" t="shared" si="37" ref="H1887:H1900">+G1887</f>
        <v>13531000</v>
      </c>
      <c r="I1887" s="19" t="s">
        <v>905</v>
      </c>
      <c r="J1887" s="19" t="s">
        <v>905</v>
      </c>
      <c r="K1887" s="17" t="s">
        <v>1450</v>
      </c>
      <c r="L1887" s="2"/>
      <c r="N1887" s="45"/>
    </row>
    <row r="1888" spans="1:14" ht="112.5">
      <c r="A1888" s="12" t="s">
        <v>255</v>
      </c>
      <c r="B1888" s="18" t="s">
        <v>1502</v>
      </c>
      <c r="C1888" s="25">
        <v>42095</v>
      </c>
      <c r="D1888" s="44">
        <v>8</v>
      </c>
      <c r="E1888" s="9" t="s">
        <v>37</v>
      </c>
      <c r="F1888" s="20" t="s">
        <v>66</v>
      </c>
      <c r="G1888" s="82">
        <v>25464000</v>
      </c>
      <c r="H1888" s="82">
        <f t="shared" si="37"/>
        <v>25464000</v>
      </c>
      <c r="I1888" s="19" t="s">
        <v>905</v>
      </c>
      <c r="J1888" s="19" t="s">
        <v>905</v>
      </c>
      <c r="K1888" s="17" t="s">
        <v>1450</v>
      </c>
      <c r="L1888" s="2"/>
      <c r="N1888" s="45"/>
    </row>
    <row r="1889" spans="1:14" ht="112.5">
      <c r="A1889" s="12" t="s">
        <v>255</v>
      </c>
      <c r="B1889" s="18" t="s">
        <v>1503</v>
      </c>
      <c r="C1889" s="25">
        <v>42095</v>
      </c>
      <c r="D1889" s="44">
        <v>8</v>
      </c>
      <c r="E1889" s="9" t="s">
        <v>37</v>
      </c>
      <c r="F1889" s="20" t="s">
        <v>66</v>
      </c>
      <c r="G1889" s="82">
        <v>37232000</v>
      </c>
      <c r="H1889" s="82">
        <f t="shared" si="37"/>
        <v>37232000</v>
      </c>
      <c r="I1889" s="19" t="s">
        <v>905</v>
      </c>
      <c r="J1889" s="19" t="s">
        <v>905</v>
      </c>
      <c r="K1889" s="17" t="s">
        <v>1450</v>
      </c>
      <c r="L1889" s="2"/>
      <c r="N1889" s="45"/>
    </row>
    <row r="1890" spans="1:14" ht="112.5">
      <c r="A1890" s="12" t="s">
        <v>255</v>
      </c>
      <c r="B1890" s="18" t="s">
        <v>1502</v>
      </c>
      <c r="C1890" s="25">
        <v>42095</v>
      </c>
      <c r="D1890" s="44">
        <v>8</v>
      </c>
      <c r="E1890" s="9" t="s">
        <v>37</v>
      </c>
      <c r="F1890" s="20" t="s">
        <v>66</v>
      </c>
      <c r="G1890" s="82">
        <v>25464000</v>
      </c>
      <c r="H1890" s="82">
        <f t="shared" si="37"/>
        <v>25464000</v>
      </c>
      <c r="I1890" s="19" t="s">
        <v>905</v>
      </c>
      <c r="J1890" s="19" t="s">
        <v>905</v>
      </c>
      <c r="K1890" s="17" t="s">
        <v>1450</v>
      </c>
      <c r="L1890" s="2"/>
      <c r="N1890" s="45"/>
    </row>
    <row r="1891" spans="1:14" ht="112.5">
      <c r="A1891" s="12" t="s">
        <v>255</v>
      </c>
      <c r="B1891" s="18" t="s">
        <v>1504</v>
      </c>
      <c r="C1891" s="25">
        <v>42095</v>
      </c>
      <c r="D1891" s="44">
        <v>8</v>
      </c>
      <c r="E1891" s="9" t="s">
        <v>37</v>
      </c>
      <c r="F1891" s="20" t="s">
        <v>66</v>
      </c>
      <c r="G1891" s="82">
        <v>37232000</v>
      </c>
      <c r="H1891" s="82">
        <f t="shared" si="37"/>
        <v>37232000</v>
      </c>
      <c r="I1891" s="19" t="s">
        <v>905</v>
      </c>
      <c r="J1891" s="19" t="s">
        <v>905</v>
      </c>
      <c r="K1891" s="17" t="s">
        <v>1450</v>
      </c>
      <c r="L1891" s="2"/>
      <c r="N1891" s="45"/>
    </row>
    <row r="1892" spans="1:14" ht="112.5">
      <c r="A1892" s="12" t="s">
        <v>255</v>
      </c>
      <c r="B1892" s="18" t="s">
        <v>1503</v>
      </c>
      <c r="C1892" s="25">
        <v>42095</v>
      </c>
      <c r="D1892" s="44">
        <v>8</v>
      </c>
      <c r="E1892" s="9" t="s">
        <v>37</v>
      </c>
      <c r="F1892" s="20" t="s">
        <v>66</v>
      </c>
      <c r="G1892" s="82">
        <v>44320000</v>
      </c>
      <c r="H1892" s="82">
        <f t="shared" si="37"/>
        <v>44320000</v>
      </c>
      <c r="I1892" s="19" t="s">
        <v>905</v>
      </c>
      <c r="J1892" s="19" t="s">
        <v>905</v>
      </c>
      <c r="K1892" s="17" t="s">
        <v>1450</v>
      </c>
      <c r="L1892" s="2"/>
      <c r="N1892" s="45"/>
    </row>
    <row r="1893" spans="1:14" ht="206.25">
      <c r="A1893" s="12" t="s">
        <v>255</v>
      </c>
      <c r="B1893" s="18" t="s">
        <v>1505</v>
      </c>
      <c r="C1893" s="25">
        <v>42095</v>
      </c>
      <c r="D1893" s="44">
        <v>8</v>
      </c>
      <c r="E1893" s="9" t="s">
        <v>37</v>
      </c>
      <c r="F1893" s="20" t="s">
        <v>66</v>
      </c>
      <c r="G1893" s="82">
        <v>44320000</v>
      </c>
      <c r="H1893" s="82">
        <f t="shared" si="37"/>
        <v>44320000</v>
      </c>
      <c r="I1893" s="19" t="s">
        <v>905</v>
      </c>
      <c r="J1893" s="19" t="s">
        <v>905</v>
      </c>
      <c r="K1893" s="17" t="s">
        <v>1450</v>
      </c>
      <c r="L1893" s="2"/>
      <c r="N1893" s="45"/>
    </row>
    <row r="1894" spans="1:14" ht="206.25">
      <c r="A1894" s="12" t="s">
        <v>255</v>
      </c>
      <c r="B1894" s="18" t="s">
        <v>1506</v>
      </c>
      <c r="C1894" s="25">
        <v>42095</v>
      </c>
      <c r="D1894" s="44">
        <v>8</v>
      </c>
      <c r="E1894" s="9" t="s">
        <v>37</v>
      </c>
      <c r="F1894" s="20" t="s">
        <v>66</v>
      </c>
      <c r="G1894" s="82">
        <v>37232000</v>
      </c>
      <c r="H1894" s="82">
        <f t="shared" si="37"/>
        <v>37232000</v>
      </c>
      <c r="I1894" s="19" t="s">
        <v>905</v>
      </c>
      <c r="J1894" s="19" t="s">
        <v>905</v>
      </c>
      <c r="K1894" s="17" t="s">
        <v>1450</v>
      </c>
      <c r="L1894" s="2"/>
      <c r="N1894" s="45"/>
    </row>
    <row r="1895" spans="1:14" ht="206.25">
      <c r="A1895" s="12" t="s">
        <v>255</v>
      </c>
      <c r="B1895" s="18" t="s">
        <v>1505</v>
      </c>
      <c r="C1895" s="25">
        <v>42095</v>
      </c>
      <c r="D1895" s="44">
        <v>8</v>
      </c>
      <c r="E1895" s="9" t="s">
        <v>37</v>
      </c>
      <c r="F1895" s="20" t="s">
        <v>66</v>
      </c>
      <c r="G1895" s="82">
        <v>19232000</v>
      </c>
      <c r="H1895" s="82">
        <f t="shared" si="37"/>
        <v>19232000</v>
      </c>
      <c r="I1895" s="19" t="s">
        <v>905</v>
      </c>
      <c r="J1895" s="19" t="s">
        <v>905</v>
      </c>
      <c r="K1895" s="17" t="s">
        <v>1450</v>
      </c>
      <c r="L1895" s="2"/>
      <c r="N1895" s="45"/>
    </row>
    <row r="1896" spans="1:14" ht="206.25">
      <c r="A1896" s="12" t="s">
        <v>255</v>
      </c>
      <c r="B1896" s="18" t="s">
        <v>1506</v>
      </c>
      <c r="C1896" s="25">
        <v>42095</v>
      </c>
      <c r="D1896" s="44">
        <v>8</v>
      </c>
      <c r="E1896" s="9" t="s">
        <v>37</v>
      </c>
      <c r="F1896" s="20" t="s">
        <v>66</v>
      </c>
      <c r="G1896" s="82">
        <v>44320000</v>
      </c>
      <c r="H1896" s="82">
        <f t="shared" si="37"/>
        <v>44320000</v>
      </c>
      <c r="I1896" s="19" t="s">
        <v>905</v>
      </c>
      <c r="J1896" s="19" t="s">
        <v>905</v>
      </c>
      <c r="K1896" s="17" t="s">
        <v>1450</v>
      </c>
      <c r="L1896" s="2"/>
      <c r="N1896" s="45"/>
    </row>
    <row r="1897" spans="1:14" ht="187.5">
      <c r="A1897" s="12" t="s">
        <v>255</v>
      </c>
      <c r="B1897" s="18" t="s">
        <v>1507</v>
      </c>
      <c r="C1897" s="25">
        <v>42095</v>
      </c>
      <c r="D1897" s="44">
        <v>7</v>
      </c>
      <c r="E1897" s="9" t="s">
        <v>37</v>
      </c>
      <c r="F1897" s="20" t="s">
        <v>66</v>
      </c>
      <c r="G1897" s="82">
        <v>41783000</v>
      </c>
      <c r="H1897" s="82">
        <f t="shared" si="37"/>
        <v>41783000</v>
      </c>
      <c r="I1897" s="19" t="s">
        <v>905</v>
      </c>
      <c r="J1897" s="19" t="s">
        <v>905</v>
      </c>
      <c r="K1897" s="17" t="s">
        <v>1450</v>
      </c>
      <c r="L1897" s="2"/>
      <c r="N1897" s="45"/>
    </row>
    <row r="1898" spans="1:14" ht="187.5">
      <c r="A1898" s="12" t="s">
        <v>255</v>
      </c>
      <c r="B1898" s="18" t="s">
        <v>1507</v>
      </c>
      <c r="C1898" s="25">
        <v>42095</v>
      </c>
      <c r="D1898" s="44">
        <v>7</v>
      </c>
      <c r="E1898" s="9" t="s">
        <v>37</v>
      </c>
      <c r="F1898" s="20" t="s">
        <v>66</v>
      </c>
      <c r="G1898" s="82">
        <v>41783000</v>
      </c>
      <c r="H1898" s="82">
        <f t="shared" si="37"/>
        <v>41783000</v>
      </c>
      <c r="I1898" s="19" t="s">
        <v>905</v>
      </c>
      <c r="J1898" s="19" t="s">
        <v>905</v>
      </c>
      <c r="K1898" s="17" t="s">
        <v>1450</v>
      </c>
      <c r="L1898" s="2"/>
      <c r="N1898" s="45"/>
    </row>
    <row r="1899" spans="1:14" ht="168.75">
      <c r="A1899" s="12" t="s">
        <v>255</v>
      </c>
      <c r="B1899" s="18" t="s">
        <v>1508</v>
      </c>
      <c r="C1899" s="25">
        <v>42095</v>
      </c>
      <c r="D1899" s="44">
        <v>8</v>
      </c>
      <c r="E1899" s="9" t="s">
        <v>37</v>
      </c>
      <c r="F1899" s="20" t="s">
        <v>66</v>
      </c>
      <c r="G1899" s="82">
        <v>19232000</v>
      </c>
      <c r="H1899" s="82">
        <f t="shared" si="37"/>
        <v>19232000</v>
      </c>
      <c r="I1899" s="19" t="s">
        <v>905</v>
      </c>
      <c r="J1899" s="19" t="s">
        <v>905</v>
      </c>
      <c r="K1899" s="17" t="s">
        <v>1450</v>
      </c>
      <c r="L1899" s="2"/>
      <c r="N1899" s="45"/>
    </row>
    <row r="1900" spans="1:14" ht="206.25">
      <c r="A1900" s="12" t="s">
        <v>255</v>
      </c>
      <c r="B1900" s="18" t="s">
        <v>1506</v>
      </c>
      <c r="C1900" s="25">
        <v>42095</v>
      </c>
      <c r="D1900" s="44">
        <v>7</v>
      </c>
      <c r="E1900" s="9" t="s">
        <v>37</v>
      </c>
      <c r="F1900" s="20" t="s">
        <v>66</v>
      </c>
      <c r="G1900" s="82">
        <f>37767000-1680000</f>
        <v>36087000</v>
      </c>
      <c r="H1900" s="82">
        <f t="shared" si="37"/>
        <v>36087000</v>
      </c>
      <c r="I1900" s="19" t="s">
        <v>905</v>
      </c>
      <c r="J1900" s="19" t="s">
        <v>905</v>
      </c>
      <c r="K1900" s="17" t="s">
        <v>1450</v>
      </c>
      <c r="L1900" s="2"/>
      <c r="N1900" s="45"/>
    </row>
    <row r="1901" spans="1:14" s="13" customFormat="1" ht="93.75">
      <c r="A1901" s="12">
        <v>80141626</v>
      </c>
      <c r="B1901" s="18" t="s">
        <v>1509</v>
      </c>
      <c r="C1901" s="24">
        <v>42095</v>
      </c>
      <c r="D1901" s="46">
        <v>8</v>
      </c>
      <c r="E1901" s="9" t="s">
        <v>71</v>
      </c>
      <c r="F1901" s="20" t="s">
        <v>66</v>
      </c>
      <c r="G1901" s="71">
        <v>100000000</v>
      </c>
      <c r="H1901" s="71">
        <f>G1901</f>
        <v>100000000</v>
      </c>
      <c r="I1901" s="19" t="s">
        <v>905</v>
      </c>
      <c r="J1901" s="19" t="s">
        <v>905</v>
      </c>
      <c r="K1901" s="37" t="s">
        <v>1510</v>
      </c>
      <c r="N1901" s="14"/>
    </row>
    <row r="1902" spans="1:14" s="13" customFormat="1" ht="93.75">
      <c r="A1902" s="12">
        <v>81112000</v>
      </c>
      <c r="B1902" s="18" t="s">
        <v>1511</v>
      </c>
      <c r="C1902" s="24">
        <v>42064</v>
      </c>
      <c r="D1902" s="46">
        <v>9</v>
      </c>
      <c r="E1902" s="9" t="s">
        <v>65</v>
      </c>
      <c r="F1902" s="20" t="s">
        <v>66</v>
      </c>
      <c r="G1902" s="71">
        <v>20000000</v>
      </c>
      <c r="H1902" s="71">
        <f>G1902</f>
        <v>20000000</v>
      </c>
      <c r="I1902" s="19" t="s">
        <v>905</v>
      </c>
      <c r="J1902" s="19" t="s">
        <v>905</v>
      </c>
      <c r="K1902" s="37" t="s">
        <v>1510</v>
      </c>
      <c r="N1902" s="14"/>
    </row>
    <row r="1903" spans="1:14" s="13" customFormat="1" ht="93.75">
      <c r="A1903" s="12">
        <v>80161507</v>
      </c>
      <c r="B1903" s="18" t="s">
        <v>1512</v>
      </c>
      <c r="C1903" s="24">
        <v>42064</v>
      </c>
      <c r="D1903" s="46">
        <v>9</v>
      </c>
      <c r="E1903" s="9" t="s">
        <v>65</v>
      </c>
      <c r="F1903" s="20" t="s">
        <v>66</v>
      </c>
      <c r="G1903" s="71">
        <v>6000000</v>
      </c>
      <c r="H1903" s="71">
        <f>G1903</f>
        <v>6000000</v>
      </c>
      <c r="I1903" s="19" t="s">
        <v>905</v>
      </c>
      <c r="J1903" s="19" t="s">
        <v>905</v>
      </c>
      <c r="K1903" s="37" t="s">
        <v>1510</v>
      </c>
      <c r="N1903" s="14"/>
    </row>
    <row r="1904" spans="1:14" s="13" customFormat="1" ht="93.75">
      <c r="A1904" s="12">
        <v>80141624</v>
      </c>
      <c r="B1904" s="18" t="s">
        <v>1513</v>
      </c>
      <c r="C1904" s="24">
        <v>42156</v>
      </c>
      <c r="D1904" s="46">
        <v>7</v>
      </c>
      <c r="E1904" s="9" t="s">
        <v>71</v>
      </c>
      <c r="F1904" s="20" t="s">
        <v>66</v>
      </c>
      <c r="G1904" s="71">
        <v>230000000</v>
      </c>
      <c r="H1904" s="71">
        <f>+G1904</f>
        <v>230000000</v>
      </c>
      <c r="I1904" s="19" t="s">
        <v>905</v>
      </c>
      <c r="J1904" s="19" t="s">
        <v>905</v>
      </c>
      <c r="K1904" s="37" t="s">
        <v>1510</v>
      </c>
      <c r="N1904" s="14"/>
    </row>
    <row r="1905" spans="1:14" s="13" customFormat="1" ht="93.75">
      <c r="A1905" s="12">
        <v>80101505</v>
      </c>
      <c r="B1905" s="18" t="s">
        <v>1514</v>
      </c>
      <c r="C1905" s="24">
        <v>42036</v>
      </c>
      <c r="D1905" s="46">
        <v>12</v>
      </c>
      <c r="E1905" s="9" t="s">
        <v>37</v>
      </c>
      <c r="F1905" s="20" t="s">
        <v>66</v>
      </c>
      <c r="G1905" s="74">
        <v>27864000</v>
      </c>
      <c r="H1905" s="71">
        <f aca="true" t="shared" si="38" ref="H1905:H1920">G1905</f>
        <v>27864000</v>
      </c>
      <c r="I1905" s="19" t="s">
        <v>905</v>
      </c>
      <c r="J1905" s="19" t="s">
        <v>905</v>
      </c>
      <c r="K1905" s="37" t="s">
        <v>1510</v>
      </c>
      <c r="N1905" s="14"/>
    </row>
    <row r="1906" spans="1:14" s="13" customFormat="1" ht="150">
      <c r="A1906" s="12">
        <v>80101505</v>
      </c>
      <c r="B1906" s="18" t="s">
        <v>1515</v>
      </c>
      <c r="C1906" s="24">
        <v>42036</v>
      </c>
      <c r="D1906" s="46">
        <v>12</v>
      </c>
      <c r="E1906" s="9" t="s">
        <v>37</v>
      </c>
      <c r="F1906" s="20" t="s">
        <v>66</v>
      </c>
      <c r="G1906" s="74">
        <v>55848000</v>
      </c>
      <c r="H1906" s="71">
        <f>G1906</f>
        <v>55848000</v>
      </c>
      <c r="I1906" s="19" t="s">
        <v>905</v>
      </c>
      <c r="J1906" s="19" t="s">
        <v>905</v>
      </c>
      <c r="K1906" s="37" t="s">
        <v>1510</v>
      </c>
      <c r="N1906" s="14"/>
    </row>
    <row r="1907" spans="1:14" s="13" customFormat="1" ht="131.25">
      <c r="A1907" s="12">
        <v>80101505</v>
      </c>
      <c r="B1907" s="18" t="s">
        <v>1516</v>
      </c>
      <c r="C1907" s="24">
        <v>42036</v>
      </c>
      <c r="D1907" s="46">
        <v>12</v>
      </c>
      <c r="E1907" s="9" t="s">
        <v>37</v>
      </c>
      <c r="F1907" s="20" t="s">
        <v>66</v>
      </c>
      <c r="G1907" s="74">
        <v>55848000</v>
      </c>
      <c r="H1907" s="71">
        <f t="shared" si="38"/>
        <v>55848000</v>
      </c>
      <c r="I1907" s="19" t="s">
        <v>905</v>
      </c>
      <c r="J1907" s="19" t="s">
        <v>905</v>
      </c>
      <c r="K1907" s="37" t="s">
        <v>1510</v>
      </c>
      <c r="N1907" s="14"/>
    </row>
    <row r="1908" spans="1:14" s="13" customFormat="1" ht="131.25">
      <c r="A1908" s="12">
        <v>80101505</v>
      </c>
      <c r="B1908" s="18" t="s">
        <v>1517</v>
      </c>
      <c r="C1908" s="24">
        <v>42036</v>
      </c>
      <c r="D1908" s="46">
        <v>11</v>
      </c>
      <c r="E1908" s="9" t="s">
        <v>37</v>
      </c>
      <c r="F1908" s="20" t="s">
        <v>66</v>
      </c>
      <c r="G1908" s="74">
        <v>60940000</v>
      </c>
      <c r="H1908" s="71">
        <f t="shared" si="38"/>
        <v>60940000</v>
      </c>
      <c r="I1908" s="19" t="s">
        <v>905</v>
      </c>
      <c r="J1908" s="19" t="s">
        <v>905</v>
      </c>
      <c r="K1908" s="37" t="s">
        <v>1510</v>
      </c>
      <c r="N1908" s="14"/>
    </row>
    <row r="1909" spans="1:14" s="13" customFormat="1" ht="93.75">
      <c r="A1909" s="12">
        <v>80101505</v>
      </c>
      <c r="B1909" s="18" t="s">
        <v>1518</v>
      </c>
      <c r="C1909" s="24">
        <v>42036</v>
      </c>
      <c r="D1909" s="46">
        <v>12</v>
      </c>
      <c r="E1909" s="9" t="s">
        <v>37</v>
      </c>
      <c r="F1909" s="20" t="s">
        <v>66</v>
      </c>
      <c r="G1909" s="74">
        <v>66480000</v>
      </c>
      <c r="H1909" s="71">
        <f t="shared" si="38"/>
        <v>66480000</v>
      </c>
      <c r="I1909" s="19" t="s">
        <v>905</v>
      </c>
      <c r="J1909" s="19" t="s">
        <v>905</v>
      </c>
      <c r="K1909" s="37" t="s">
        <v>1510</v>
      </c>
      <c r="N1909" s="14"/>
    </row>
    <row r="1910" spans="1:14" s="13" customFormat="1" ht="112.5">
      <c r="A1910" s="12">
        <v>80101505</v>
      </c>
      <c r="B1910" s="18" t="s">
        <v>1519</v>
      </c>
      <c r="C1910" s="24">
        <v>42036</v>
      </c>
      <c r="D1910" s="46">
        <v>11</v>
      </c>
      <c r="E1910" s="9" t="s">
        <v>37</v>
      </c>
      <c r="F1910" s="20" t="s">
        <v>66</v>
      </c>
      <c r="G1910" s="74">
        <v>39567000</v>
      </c>
      <c r="H1910" s="71">
        <f t="shared" si="38"/>
        <v>39567000</v>
      </c>
      <c r="I1910" s="19" t="s">
        <v>905</v>
      </c>
      <c r="J1910" s="19" t="s">
        <v>905</v>
      </c>
      <c r="K1910" s="37" t="s">
        <v>1510</v>
      </c>
      <c r="N1910" s="14"/>
    </row>
    <row r="1911" spans="1:14" s="13" customFormat="1" ht="112.5">
      <c r="A1911" s="12">
        <v>80101505</v>
      </c>
      <c r="B1911" s="18" t="s">
        <v>1520</v>
      </c>
      <c r="C1911" s="24">
        <v>42036</v>
      </c>
      <c r="D1911" s="46">
        <v>11</v>
      </c>
      <c r="E1911" s="9" t="s">
        <v>37</v>
      </c>
      <c r="F1911" s="20" t="s">
        <v>66</v>
      </c>
      <c r="G1911" s="74">
        <v>39567000</v>
      </c>
      <c r="H1911" s="71">
        <f t="shared" si="38"/>
        <v>39567000</v>
      </c>
      <c r="I1911" s="19" t="s">
        <v>905</v>
      </c>
      <c r="J1911" s="19" t="s">
        <v>905</v>
      </c>
      <c r="K1911" s="37" t="s">
        <v>1510</v>
      </c>
      <c r="N1911" s="14"/>
    </row>
    <row r="1912" spans="1:14" s="13" customFormat="1" ht="93.75">
      <c r="A1912" s="12">
        <v>80101505</v>
      </c>
      <c r="B1912" s="18" t="s">
        <v>1514</v>
      </c>
      <c r="C1912" s="24">
        <v>42036</v>
      </c>
      <c r="D1912" s="46">
        <v>12</v>
      </c>
      <c r="E1912" s="9" t="s">
        <v>37</v>
      </c>
      <c r="F1912" s="20" t="s">
        <v>66</v>
      </c>
      <c r="G1912" s="74">
        <v>27864000</v>
      </c>
      <c r="H1912" s="71">
        <f t="shared" si="38"/>
        <v>27864000</v>
      </c>
      <c r="I1912" s="19" t="s">
        <v>905</v>
      </c>
      <c r="J1912" s="19" t="s">
        <v>905</v>
      </c>
      <c r="K1912" s="37" t="s">
        <v>1510</v>
      </c>
      <c r="N1912" s="14"/>
    </row>
    <row r="1913" spans="1:14" s="13" customFormat="1" ht="93.75">
      <c r="A1913" s="12">
        <v>80161500</v>
      </c>
      <c r="B1913" s="18" t="s">
        <v>1521</v>
      </c>
      <c r="C1913" s="24">
        <v>42095</v>
      </c>
      <c r="D1913" s="46">
        <v>11</v>
      </c>
      <c r="E1913" s="9" t="s">
        <v>37</v>
      </c>
      <c r="F1913" s="20" t="s">
        <v>66</v>
      </c>
      <c r="G1913" s="74">
        <v>20097000</v>
      </c>
      <c r="H1913" s="71">
        <f t="shared" si="38"/>
        <v>20097000</v>
      </c>
      <c r="I1913" s="19" t="s">
        <v>905</v>
      </c>
      <c r="J1913" s="19" t="s">
        <v>905</v>
      </c>
      <c r="K1913" s="37" t="s">
        <v>1510</v>
      </c>
      <c r="N1913" s="14"/>
    </row>
    <row r="1914" spans="1:14" s="13" customFormat="1" ht="93.75">
      <c r="A1914" s="12">
        <v>80101505</v>
      </c>
      <c r="B1914" s="18" t="s">
        <v>1522</v>
      </c>
      <c r="C1914" s="24">
        <v>42036</v>
      </c>
      <c r="D1914" s="46">
        <v>9</v>
      </c>
      <c r="E1914" s="9" t="s">
        <v>37</v>
      </c>
      <c r="F1914" s="20" t="s">
        <v>66</v>
      </c>
      <c r="G1914" s="74">
        <v>21728000</v>
      </c>
      <c r="H1914" s="71">
        <f t="shared" si="38"/>
        <v>21728000</v>
      </c>
      <c r="I1914" s="19" t="s">
        <v>905</v>
      </c>
      <c r="J1914" s="19" t="s">
        <v>905</v>
      </c>
      <c r="K1914" s="37" t="s">
        <v>1510</v>
      </c>
      <c r="N1914" s="14"/>
    </row>
    <row r="1915" spans="1:14" s="13" customFormat="1" ht="93.75">
      <c r="A1915" s="12">
        <v>80161500</v>
      </c>
      <c r="B1915" s="18" t="s">
        <v>1523</v>
      </c>
      <c r="C1915" s="24">
        <v>42036</v>
      </c>
      <c r="D1915" s="46">
        <v>7</v>
      </c>
      <c r="E1915" s="9" t="s">
        <v>37</v>
      </c>
      <c r="F1915" s="20" t="s">
        <v>66</v>
      </c>
      <c r="G1915" s="74">
        <v>22281000</v>
      </c>
      <c r="H1915" s="71">
        <f t="shared" si="38"/>
        <v>22281000</v>
      </c>
      <c r="I1915" s="19" t="s">
        <v>905</v>
      </c>
      <c r="J1915" s="19" t="s">
        <v>905</v>
      </c>
      <c r="K1915" s="37" t="s">
        <v>1510</v>
      </c>
      <c r="N1915" s="14"/>
    </row>
    <row r="1916" spans="1:14" s="13" customFormat="1" ht="93.75">
      <c r="A1916" s="12">
        <v>80101505</v>
      </c>
      <c r="B1916" s="18" t="s">
        <v>1524</v>
      </c>
      <c r="C1916" s="24">
        <v>42095</v>
      </c>
      <c r="D1916" s="46">
        <v>11</v>
      </c>
      <c r="E1916" s="9" t="s">
        <v>37</v>
      </c>
      <c r="F1916" s="20" t="s">
        <v>66</v>
      </c>
      <c r="G1916" s="74">
        <v>60940000</v>
      </c>
      <c r="H1916" s="71">
        <f t="shared" si="38"/>
        <v>60940000</v>
      </c>
      <c r="I1916" s="19" t="s">
        <v>905</v>
      </c>
      <c r="J1916" s="19" t="s">
        <v>905</v>
      </c>
      <c r="K1916" s="37" t="s">
        <v>1510</v>
      </c>
      <c r="N1916" s="14"/>
    </row>
    <row r="1917" spans="1:14" s="13" customFormat="1" ht="112.5">
      <c r="A1917" s="12">
        <v>80101505</v>
      </c>
      <c r="B1917" s="18" t="s">
        <v>1525</v>
      </c>
      <c r="C1917" s="24">
        <v>42036</v>
      </c>
      <c r="D1917" s="47">
        <v>12</v>
      </c>
      <c r="E1917" s="9" t="s">
        <v>37</v>
      </c>
      <c r="F1917" s="20" t="s">
        <v>66</v>
      </c>
      <c r="G1917" s="74">
        <v>55848000</v>
      </c>
      <c r="H1917" s="71">
        <f t="shared" si="38"/>
        <v>55848000</v>
      </c>
      <c r="I1917" s="19" t="s">
        <v>905</v>
      </c>
      <c r="J1917" s="19" t="s">
        <v>905</v>
      </c>
      <c r="K1917" s="37" t="s">
        <v>1510</v>
      </c>
      <c r="N1917" s="14"/>
    </row>
    <row r="1918" spans="1:14" s="13" customFormat="1" ht="93.75">
      <c r="A1918" s="12">
        <v>80101505</v>
      </c>
      <c r="B1918" s="18" t="s">
        <v>1524</v>
      </c>
      <c r="C1918" s="24">
        <v>42036</v>
      </c>
      <c r="D1918" s="46">
        <v>10</v>
      </c>
      <c r="E1918" s="9" t="s">
        <v>37</v>
      </c>
      <c r="F1918" s="20" t="s">
        <v>66</v>
      </c>
      <c r="G1918" s="74">
        <v>55400000</v>
      </c>
      <c r="H1918" s="71">
        <f t="shared" si="38"/>
        <v>55400000</v>
      </c>
      <c r="I1918" s="19" t="s">
        <v>905</v>
      </c>
      <c r="J1918" s="19" t="s">
        <v>905</v>
      </c>
      <c r="K1918" s="37" t="s">
        <v>1510</v>
      </c>
      <c r="N1918" s="14"/>
    </row>
    <row r="1919" spans="1:14" s="13" customFormat="1" ht="112.5">
      <c r="A1919" s="12">
        <v>80101505</v>
      </c>
      <c r="B1919" s="18" t="s">
        <v>1526</v>
      </c>
      <c r="C1919" s="24">
        <v>42036</v>
      </c>
      <c r="D1919" s="46">
        <v>12</v>
      </c>
      <c r="E1919" s="9" t="s">
        <v>37</v>
      </c>
      <c r="F1919" s="20" t="s">
        <v>66</v>
      </c>
      <c r="G1919" s="74">
        <v>55848000</v>
      </c>
      <c r="H1919" s="71">
        <f t="shared" si="38"/>
        <v>55848000</v>
      </c>
      <c r="I1919" s="19" t="s">
        <v>905</v>
      </c>
      <c r="J1919" s="19" t="s">
        <v>905</v>
      </c>
      <c r="K1919" s="37" t="s">
        <v>1510</v>
      </c>
      <c r="N1919" s="14"/>
    </row>
    <row r="1920" spans="1:14" s="13" customFormat="1" ht="93.75">
      <c r="A1920" s="12">
        <v>80101505</v>
      </c>
      <c r="B1920" s="18" t="s">
        <v>1527</v>
      </c>
      <c r="C1920" s="24">
        <v>42036</v>
      </c>
      <c r="D1920" s="46">
        <v>12</v>
      </c>
      <c r="E1920" s="9" t="s">
        <v>37</v>
      </c>
      <c r="F1920" s="20" t="s">
        <v>66</v>
      </c>
      <c r="G1920" s="74">
        <v>55848000</v>
      </c>
      <c r="H1920" s="71">
        <f t="shared" si="38"/>
        <v>55848000</v>
      </c>
      <c r="I1920" s="19" t="s">
        <v>905</v>
      </c>
      <c r="J1920" s="19" t="s">
        <v>905</v>
      </c>
      <c r="K1920" s="37" t="s">
        <v>1510</v>
      </c>
      <c r="N1920" s="14"/>
    </row>
    <row r="1921" spans="1:14" s="13" customFormat="1" ht="168.75">
      <c r="A1921" s="19">
        <v>80101505</v>
      </c>
      <c r="B1921" s="18" t="s">
        <v>1528</v>
      </c>
      <c r="C1921" s="61">
        <v>42019</v>
      </c>
      <c r="D1921" s="20">
        <v>12</v>
      </c>
      <c r="E1921" s="9" t="s">
        <v>37</v>
      </c>
      <c r="F1921" s="20" t="s">
        <v>66</v>
      </c>
      <c r="G1921" s="72">
        <v>22908000</v>
      </c>
      <c r="H1921" s="74">
        <f>+G1921</f>
        <v>22908000</v>
      </c>
      <c r="I1921" s="19" t="s">
        <v>905</v>
      </c>
      <c r="J1921" s="19" t="s">
        <v>905</v>
      </c>
      <c r="K1921" s="66" t="s">
        <v>1529</v>
      </c>
      <c r="N1921" s="14"/>
    </row>
    <row r="1922" spans="1:14" s="13" customFormat="1" ht="131.25">
      <c r="A1922" s="19">
        <v>80161500</v>
      </c>
      <c r="B1922" s="18" t="s">
        <v>1530</v>
      </c>
      <c r="C1922" s="61">
        <v>42019</v>
      </c>
      <c r="D1922" s="20">
        <v>12</v>
      </c>
      <c r="E1922" s="9" t="s">
        <v>37</v>
      </c>
      <c r="F1922" s="20" t="s">
        <v>66</v>
      </c>
      <c r="G1922" s="72">
        <v>22908000</v>
      </c>
      <c r="H1922" s="74">
        <f aca="true" t="shared" si="39" ref="H1922:H1980">+G1922</f>
        <v>22908000</v>
      </c>
      <c r="I1922" s="19" t="s">
        <v>905</v>
      </c>
      <c r="J1922" s="19" t="s">
        <v>905</v>
      </c>
      <c r="K1922" s="66" t="s">
        <v>1529</v>
      </c>
      <c r="N1922" s="14"/>
    </row>
    <row r="1923" spans="1:14" s="13" customFormat="1" ht="131.25">
      <c r="A1923" s="19">
        <v>80161500</v>
      </c>
      <c r="B1923" s="18" t="s">
        <v>1531</v>
      </c>
      <c r="C1923" s="61">
        <v>42019</v>
      </c>
      <c r="D1923" s="20">
        <v>12</v>
      </c>
      <c r="E1923" s="9" t="s">
        <v>37</v>
      </c>
      <c r="F1923" s="20" t="s">
        <v>66</v>
      </c>
      <c r="G1923" s="72">
        <v>22908000</v>
      </c>
      <c r="H1923" s="74">
        <f t="shared" si="39"/>
        <v>22908000</v>
      </c>
      <c r="I1923" s="19" t="s">
        <v>905</v>
      </c>
      <c r="J1923" s="19" t="s">
        <v>905</v>
      </c>
      <c r="K1923" s="66" t="s">
        <v>1529</v>
      </c>
      <c r="N1923" s="14"/>
    </row>
    <row r="1924" spans="1:14" s="13" customFormat="1" ht="112.5">
      <c r="A1924" s="19">
        <v>80101505</v>
      </c>
      <c r="B1924" s="18" t="s">
        <v>1532</v>
      </c>
      <c r="C1924" s="61">
        <v>42019</v>
      </c>
      <c r="D1924" s="20">
        <v>12</v>
      </c>
      <c r="E1924" s="9" t="s">
        <v>37</v>
      </c>
      <c r="F1924" s="20" t="s">
        <v>66</v>
      </c>
      <c r="G1924" s="72">
        <v>25956000</v>
      </c>
      <c r="H1924" s="74">
        <f t="shared" si="39"/>
        <v>25956000</v>
      </c>
      <c r="I1924" s="19" t="s">
        <v>905</v>
      </c>
      <c r="J1924" s="19" t="s">
        <v>905</v>
      </c>
      <c r="K1924" s="66" t="s">
        <v>1529</v>
      </c>
      <c r="N1924" s="14"/>
    </row>
    <row r="1925" spans="1:14" s="13" customFormat="1" ht="112.5">
      <c r="A1925" s="19">
        <v>80161500</v>
      </c>
      <c r="B1925" s="18" t="s">
        <v>1533</v>
      </c>
      <c r="C1925" s="61">
        <v>42019</v>
      </c>
      <c r="D1925" s="20">
        <v>12</v>
      </c>
      <c r="E1925" s="9" t="s">
        <v>37</v>
      </c>
      <c r="F1925" s="20" t="s">
        <v>66</v>
      </c>
      <c r="G1925" s="72">
        <v>22908000</v>
      </c>
      <c r="H1925" s="74">
        <f t="shared" si="39"/>
        <v>22908000</v>
      </c>
      <c r="I1925" s="19" t="s">
        <v>905</v>
      </c>
      <c r="J1925" s="19" t="s">
        <v>905</v>
      </c>
      <c r="K1925" s="66" t="s">
        <v>1529</v>
      </c>
      <c r="N1925" s="14"/>
    </row>
    <row r="1926" spans="1:14" s="13" customFormat="1" ht="112.5">
      <c r="A1926" s="19">
        <v>80161500</v>
      </c>
      <c r="B1926" s="18" t="s">
        <v>1534</v>
      </c>
      <c r="C1926" s="61">
        <v>42019</v>
      </c>
      <c r="D1926" s="20">
        <v>12</v>
      </c>
      <c r="E1926" s="9" t="s">
        <v>37</v>
      </c>
      <c r="F1926" s="20" t="s">
        <v>66</v>
      </c>
      <c r="G1926" s="72">
        <v>27864000</v>
      </c>
      <c r="H1926" s="74">
        <f t="shared" si="39"/>
        <v>27864000</v>
      </c>
      <c r="I1926" s="19" t="s">
        <v>905</v>
      </c>
      <c r="J1926" s="19" t="s">
        <v>905</v>
      </c>
      <c r="K1926" s="66" t="s">
        <v>1529</v>
      </c>
      <c r="N1926" s="14"/>
    </row>
    <row r="1927" spans="1:14" s="13" customFormat="1" ht="112.5">
      <c r="A1927" s="19">
        <v>80161500</v>
      </c>
      <c r="B1927" s="18" t="s">
        <v>1535</v>
      </c>
      <c r="C1927" s="61">
        <v>42019</v>
      </c>
      <c r="D1927" s="20">
        <v>12</v>
      </c>
      <c r="E1927" s="9" t="s">
        <v>37</v>
      </c>
      <c r="F1927" s="20" t="s">
        <v>66</v>
      </c>
      <c r="G1927" s="72">
        <v>20880000</v>
      </c>
      <c r="H1927" s="74">
        <f t="shared" si="39"/>
        <v>20880000</v>
      </c>
      <c r="I1927" s="19" t="s">
        <v>905</v>
      </c>
      <c r="J1927" s="19" t="s">
        <v>905</v>
      </c>
      <c r="K1927" s="66" t="s">
        <v>1529</v>
      </c>
      <c r="N1927" s="14"/>
    </row>
    <row r="1928" spans="1:14" s="13" customFormat="1" ht="112.5">
      <c r="A1928" s="19">
        <v>80101505</v>
      </c>
      <c r="B1928" s="18" t="s">
        <v>1536</v>
      </c>
      <c r="C1928" s="61">
        <v>42019</v>
      </c>
      <c r="D1928" s="20">
        <v>12</v>
      </c>
      <c r="E1928" s="9" t="s">
        <v>37</v>
      </c>
      <c r="F1928" s="20" t="s">
        <v>66</v>
      </c>
      <c r="G1928" s="72">
        <v>20880000</v>
      </c>
      <c r="H1928" s="74">
        <f t="shared" si="39"/>
        <v>20880000</v>
      </c>
      <c r="I1928" s="19" t="s">
        <v>905</v>
      </c>
      <c r="J1928" s="19" t="s">
        <v>905</v>
      </c>
      <c r="K1928" s="66" t="s">
        <v>1529</v>
      </c>
      <c r="N1928" s="14"/>
    </row>
    <row r="1929" spans="1:14" s="13" customFormat="1" ht="112.5">
      <c r="A1929" s="19">
        <v>80101505</v>
      </c>
      <c r="B1929" s="18" t="s">
        <v>1537</v>
      </c>
      <c r="C1929" s="61">
        <v>42019</v>
      </c>
      <c r="D1929" s="20">
        <v>12</v>
      </c>
      <c r="E1929" s="9" t="s">
        <v>37</v>
      </c>
      <c r="F1929" s="20" t="s">
        <v>66</v>
      </c>
      <c r="G1929" s="72">
        <v>22908000</v>
      </c>
      <c r="H1929" s="74">
        <f t="shared" si="39"/>
        <v>22908000</v>
      </c>
      <c r="I1929" s="19" t="s">
        <v>905</v>
      </c>
      <c r="J1929" s="19" t="s">
        <v>905</v>
      </c>
      <c r="K1929" s="66" t="s">
        <v>1529</v>
      </c>
      <c r="N1929" s="14"/>
    </row>
    <row r="1930" spans="1:14" s="13" customFormat="1" ht="112.5">
      <c r="A1930" s="19">
        <v>80161500</v>
      </c>
      <c r="B1930" s="18" t="s">
        <v>1538</v>
      </c>
      <c r="C1930" s="61">
        <v>42019</v>
      </c>
      <c r="D1930" s="20">
        <v>12</v>
      </c>
      <c r="E1930" s="9" t="s">
        <v>37</v>
      </c>
      <c r="F1930" s="20" t="s">
        <v>66</v>
      </c>
      <c r="G1930" s="72">
        <v>22908000</v>
      </c>
      <c r="H1930" s="74">
        <f t="shared" si="39"/>
        <v>22908000</v>
      </c>
      <c r="I1930" s="19" t="s">
        <v>905</v>
      </c>
      <c r="J1930" s="19" t="s">
        <v>905</v>
      </c>
      <c r="K1930" s="66" t="s">
        <v>1529</v>
      </c>
      <c r="N1930" s="14"/>
    </row>
    <row r="1931" spans="1:14" s="13" customFormat="1" ht="112.5">
      <c r="A1931" s="19">
        <v>80161500</v>
      </c>
      <c r="B1931" s="18" t="s">
        <v>1539</v>
      </c>
      <c r="C1931" s="61">
        <v>42019</v>
      </c>
      <c r="D1931" s="20">
        <v>12</v>
      </c>
      <c r="E1931" s="9" t="s">
        <v>37</v>
      </c>
      <c r="F1931" s="20" t="s">
        <v>66</v>
      </c>
      <c r="G1931" s="72">
        <v>20880000</v>
      </c>
      <c r="H1931" s="74">
        <f t="shared" si="39"/>
        <v>20880000</v>
      </c>
      <c r="I1931" s="19" t="s">
        <v>905</v>
      </c>
      <c r="J1931" s="19" t="s">
        <v>905</v>
      </c>
      <c r="K1931" s="66" t="s">
        <v>1529</v>
      </c>
      <c r="N1931" s="14"/>
    </row>
    <row r="1932" spans="1:14" s="13" customFormat="1" ht="112.5">
      <c r="A1932" s="19">
        <v>80101505</v>
      </c>
      <c r="B1932" s="18" t="s">
        <v>1540</v>
      </c>
      <c r="C1932" s="61">
        <v>42019</v>
      </c>
      <c r="D1932" s="20">
        <v>12</v>
      </c>
      <c r="E1932" s="9" t="s">
        <v>37</v>
      </c>
      <c r="F1932" s="20" t="s">
        <v>66</v>
      </c>
      <c r="G1932" s="72">
        <v>22908000</v>
      </c>
      <c r="H1932" s="74">
        <f t="shared" si="39"/>
        <v>22908000</v>
      </c>
      <c r="I1932" s="19" t="s">
        <v>905</v>
      </c>
      <c r="J1932" s="19" t="s">
        <v>905</v>
      </c>
      <c r="K1932" s="66" t="s">
        <v>1529</v>
      </c>
      <c r="N1932" s="14"/>
    </row>
    <row r="1933" spans="1:14" s="13" customFormat="1" ht="112.5">
      <c r="A1933" s="19">
        <v>80101505</v>
      </c>
      <c r="B1933" s="18" t="s">
        <v>1541</v>
      </c>
      <c r="C1933" s="61">
        <v>42019</v>
      </c>
      <c r="D1933" s="20">
        <v>12</v>
      </c>
      <c r="E1933" s="9" t="s">
        <v>37</v>
      </c>
      <c r="F1933" s="20" t="s">
        <v>66</v>
      </c>
      <c r="G1933" s="72">
        <v>26940000</v>
      </c>
      <c r="H1933" s="74">
        <f t="shared" si="39"/>
        <v>26940000</v>
      </c>
      <c r="I1933" s="19" t="s">
        <v>905</v>
      </c>
      <c r="J1933" s="19" t="s">
        <v>905</v>
      </c>
      <c r="K1933" s="66" t="s">
        <v>1529</v>
      </c>
      <c r="N1933" s="14"/>
    </row>
    <row r="1934" spans="1:14" s="13" customFormat="1" ht="112.5">
      <c r="A1934" s="19">
        <v>80161500</v>
      </c>
      <c r="B1934" s="18" t="s">
        <v>1541</v>
      </c>
      <c r="C1934" s="61">
        <v>42019</v>
      </c>
      <c r="D1934" s="20">
        <v>12</v>
      </c>
      <c r="E1934" s="9" t="s">
        <v>37</v>
      </c>
      <c r="F1934" s="20" t="s">
        <v>66</v>
      </c>
      <c r="G1934" s="72">
        <v>26940000</v>
      </c>
      <c r="H1934" s="74">
        <f t="shared" si="39"/>
        <v>26940000</v>
      </c>
      <c r="I1934" s="19" t="s">
        <v>905</v>
      </c>
      <c r="J1934" s="19" t="s">
        <v>905</v>
      </c>
      <c r="K1934" s="66" t="s">
        <v>1529</v>
      </c>
      <c r="N1934" s="14"/>
    </row>
    <row r="1935" spans="1:14" s="13" customFormat="1" ht="112.5">
      <c r="A1935" s="19">
        <v>80101505</v>
      </c>
      <c r="B1935" s="18" t="s">
        <v>1541</v>
      </c>
      <c r="C1935" s="61">
        <v>42019</v>
      </c>
      <c r="D1935" s="20">
        <v>12</v>
      </c>
      <c r="E1935" s="9" t="s">
        <v>37</v>
      </c>
      <c r="F1935" s="20" t="s">
        <v>66</v>
      </c>
      <c r="G1935" s="72">
        <v>26940000</v>
      </c>
      <c r="H1935" s="74">
        <f t="shared" si="39"/>
        <v>26940000</v>
      </c>
      <c r="I1935" s="19" t="s">
        <v>905</v>
      </c>
      <c r="J1935" s="19" t="s">
        <v>905</v>
      </c>
      <c r="K1935" s="66" t="s">
        <v>1529</v>
      </c>
      <c r="N1935" s="14"/>
    </row>
    <row r="1936" spans="1:14" s="13" customFormat="1" ht="112.5">
      <c r="A1936" s="19">
        <v>80101505</v>
      </c>
      <c r="B1936" s="18" t="s">
        <v>1541</v>
      </c>
      <c r="C1936" s="61">
        <v>42019</v>
      </c>
      <c r="D1936" s="20">
        <v>12</v>
      </c>
      <c r="E1936" s="9" t="s">
        <v>37</v>
      </c>
      <c r="F1936" s="20" t="s">
        <v>66</v>
      </c>
      <c r="G1936" s="72">
        <v>26940000</v>
      </c>
      <c r="H1936" s="74">
        <f t="shared" si="39"/>
        <v>26940000</v>
      </c>
      <c r="I1936" s="19" t="s">
        <v>905</v>
      </c>
      <c r="J1936" s="19" t="s">
        <v>905</v>
      </c>
      <c r="K1936" s="66" t="s">
        <v>1529</v>
      </c>
      <c r="N1936" s="14"/>
    </row>
    <row r="1937" spans="1:14" s="13" customFormat="1" ht="112.5">
      <c r="A1937" s="19">
        <v>80161500</v>
      </c>
      <c r="B1937" s="18" t="s">
        <v>1542</v>
      </c>
      <c r="C1937" s="61">
        <v>42019</v>
      </c>
      <c r="D1937" s="20">
        <v>12</v>
      </c>
      <c r="E1937" s="9" t="s">
        <v>37</v>
      </c>
      <c r="F1937" s="20" t="s">
        <v>66</v>
      </c>
      <c r="G1937" s="72">
        <v>21924000</v>
      </c>
      <c r="H1937" s="74">
        <f t="shared" si="39"/>
        <v>21924000</v>
      </c>
      <c r="I1937" s="19" t="s">
        <v>905</v>
      </c>
      <c r="J1937" s="19" t="s">
        <v>905</v>
      </c>
      <c r="K1937" s="66" t="s">
        <v>1529</v>
      </c>
      <c r="N1937" s="14"/>
    </row>
    <row r="1938" spans="1:14" s="13" customFormat="1" ht="112.5">
      <c r="A1938" s="19">
        <v>80161500</v>
      </c>
      <c r="B1938" s="18" t="s">
        <v>1543</v>
      </c>
      <c r="C1938" s="61">
        <v>42019</v>
      </c>
      <c r="D1938" s="19">
        <v>11</v>
      </c>
      <c r="E1938" s="9" t="s">
        <v>37</v>
      </c>
      <c r="F1938" s="20" t="s">
        <v>66</v>
      </c>
      <c r="G1938" s="72">
        <v>19140000</v>
      </c>
      <c r="H1938" s="74">
        <f t="shared" si="39"/>
        <v>19140000</v>
      </c>
      <c r="I1938" s="19" t="s">
        <v>905</v>
      </c>
      <c r="J1938" s="19" t="s">
        <v>905</v>
      </c>
      <c r="K1938" s="66" t="s">
        <v>1529</v>
      </c>
      <c r="N1938" s="14"/>
    </row>
    <row r="1939" spans="1:14" s="13" customFormat="1" ht="112.5">
      <c r="A1939" s="19">
        <v>80161500</v>
      </c>
      <c r="B1939" s="18" t="s">
        <v>1543</v>
      </c>
      <c r="C1939" s="61">
        <v>42019</v>
      </c>
      <c r="D1939" s="19">
        <v>11</v>
      </c>
      <c r="E1939" s="9" t="s">
        <v>37</v>
      </c>
      <c r="F1939" s="20" t="s">
        <v>66</v>
      </c>
      <c r="G1939" s="72">
        <v>19140000</v>
      </c>
      <c r="H1939" s="74">
        <f t="shared" si="39"/>
        <v>19140000</v>
      </c>
      <c r="I1939" s="19" t="s">
        <v>905</v>
      </c>
      <c r="J1939" s="19" t="s">
        <v>905</v>
      </c>
      <c r="K1939" s="66" t="s">
        <v>1529</v>
      </c>
      <c r="N1939" s="14"/>
    </row>
    <row r="1940" spans="1:14" s="13" customFormat="1" ht="112.5">
      <c r="A1940" s="20">
        <v>80101505</v>
      </c>
      <c r="B1940" s="18" t="s">
        <v>1544</v>
      </c>
      <c r="C1940" s="61">
        <v>42019</v>
      </c>
      <c r="D1940" s="19">
        <v>11</v>
      </c>
      <c r="E1940" s="9" t="s">
        <v>37</v>
      </c>
      <c r="F1940" s="20" t="s">
        <v>66</v>
      </c>
      <c r="G1940" s="72">
        <v>19140000</v>
      </c>
      <c r="H1940" s="74">
        <f t="shared" si="39"/>
        <v>19140000</v>
      </c>
      <c r="I1940" s="19" t="s">
        <v>905</v>
      </c>
      <c r="J1940" s="19" t="s">
        <v>905</v>
      </c>
      <c r="K1940" s="66" t="s">
        <v>1529</v>
      </c>
      <c r="N1940" s="14"/>
    </row>
    <row r="1941" spans="1:14" s="13" customFormat="1" ht="112.5">
      <c r="A1941" s="19">
        <v>80161500</v>
      </c>
      <c r="B1941" s="18" t="s">
        <v>1545</v>
      </c>
      <c r="C1941" s="61">
        <v>42019</v>
      </c>
      <c r="D1941" s="19">
        <v>11</v>
      </c>
      <c r="E1941" s="9" t="s">
        <v>37</v>
      </c>
      <c r="F1941" s="20" t="s">
        <v>66</v>
      </c>
      <c r="G1941" s="72">
        <v>19140000</v>
      </c>
      <c r="H1941" s="74">
        <f t="shared" si="39"/>
        <v>19140000</v>
      </c>
      <c r="I1941" s="19" t="s">
        <v>905</v>
      </c>
      <c r="J1941" s="19" t="s">
        <v>905</v>
      </c>
      <c r="K1941" s="66" t="s">
        <v>1529</v>
      </c>
      <c r="N1941" s="14"/>
    </row>
    <row r="1942" spans="1:14" s="13" customFormat="1" ht="112.5">
      <c r="A1942" s="19">
        <v>80161500</v>
      </c>
      <c r="B1942" s="18" t="s">
        <v>1545</v>
      </c>
      <c r="C1942" s="61">
        <v>42019</v>
      </c>
      <c r="D1942" s="19">
        <v>11</v>
      </c>
      <c r="E1942" s="9" t="s">
        <v>37</v>
      </c>
      <c r="F1942" s="20" t="s">
        <v>66</v>
      </c>
      <c r="G1942" s="72">
        <v>19140000</v>
      </c>
      <c r="H1942" s="74">
        <f t="shared" si="39"/>
        <v>19140000</v>
      </c>
      <c r="I1942" s="19" t="s">
        <v>905</v>
      </c>
      <c r="J1942" s="19" t="s">
        <v>905</v>
      </c>
      <c r="K1942" s="66" t="s">
        <v>1529</v>
      </c>
      <c r="N1942" s="14"/>
    </row>
    <row r="1943" spans="1:14" s="13" customFormat="1" ht="112.5">
      <c r="A1943" s="19">
        <v>80161500</v>
      </c>
      <c r="B1943" s="18" t="s">
        <v>1546</v>
      </c>
      <c r="C1943" s="61">
        <v>42019</v>
      </c>
      <c r="D1943" s="19">
        <v>11</v>
      </c>
      <c r="E1943" s="9" t="s">
        <v>37</v>
      </c>
      <c r="F1943" s="20" t="s">
        <v>66</v>
      </c>
      <c r="G1943" s="72">
        <v>19140000</v>
      </c>
      <c r="H1943" s="74">
        <f t="shared" si="39"/>
        <v>19140000</v>
      </c>
      <c r="I1943" s="19" t="s">
        <v>905</v>
      </c>
      <c r="J1943" s="19" t="s">
        <v>905</v>
      </c>
      <c r="K1943" s="66" t="s">
        <v>1529</v>
      </c>
      <c r="N1943" s="14"/>
    </row>
    <row r="1944" spans="1:14" s="13" customFormat="1" ht="112.5">
      <c r="A1944" s="19">
        <v>80161500</v>
      </c>
      <c r="B1944" s="18" t="s">
        <v>1547</v>
      </c>
      <c r="C1944" s="61">
        <v>42019</v>
      </c>
      <c r="D1944" s="19">
        <v>11</v>
      </c>
      <c r="E1944" s="9" t="s">
        <v>37</v>
      </c>
      <c r="F1944" s="20" t="s">
        <v>66</v>
      </c>
      <c r="G1944" s="72">
        <v>19140000</v>
      </c>
      <c r="H1944" s="74">
        <f t="shared" si="39"/>
        <v>19140000</v>
      </c>
      <c r="I1944" s="19" t="s">
        <v>905</v>
      </c>
      <c r="J1944" s="19" t="s">
        <v>905</v>
      </c>
      <c r="K1944" s="66" t="s">
        <v>1529</v>
      </c>
      <c r="N1944" s="14"/>
    </row>
    <row r="1945" spans="1:14" s="13" customFormat="1" ht="112.5">
      <c r="A1945" s="19">
        <v>80161500</v>
      </c>
      <c r="B1945" s="18" t="s">
        <v>1548</v>
      </c>
      <c r="C1945" s="61">
        <v>42019</v>
      </c>
      <c r="D1945" s="19">
        <v>11</v>
      </c>
      <c r="E1945" s="9" t="s">
        <v>37</v>
      </c>
      <c r="F1945" s="20" t="s">
        <v>66</v>
      </c>
      <c r="G1945" s="72">
        <v>19140000</v>
      </c>
      <c r="H1945" s="74">
        <f t="shared" si="39"/>
        <v>19140000</v>
      </c>
      <c r="I1945" s="19" t="s">
        <v>905</v>
      </c>
      <c r="J1945" s="19" t="s">
        <v>905</v>
      </c>
      <c r="K1945" s="66" t="s">
        <v>1529</v>
      </c>
      <c r="N1945" s="14"/>
    </row>
    <row r="1946" spans="1:14" s="13" customFormat="1" ht="112.5">
      <c r="A1946" s="19">
        <v>80161500</v>
      </c>
      <c r="B1946" s="18" t="s">
        <v>1549</v>
      </c>
      <c r="C1946" s="61">
        <v>42019</v>
      </c>
      <c r="D1946" s="19">
        <v>11</v>
      </c>
      <c r="E1946" s="9" t="s">
        <v>37</v>
      </c>
      <c r="F1946" s="20" t="s">
        <v>66</v>
      </c>
      <c r="G1946" s="72">
        <v>19140000</v>
      </c>
      <c r="H1946" s="74">
        <f t="shared" si="39"/>
        <v>19140000</v>
      </c>
      <c r="I1946" s="19" t="s">
        <v>905</v>
      </c>
      <c r="J1946" s="19" t="s">
        <v>905</v>
      </c>
      <c r="K1946" s="66" t="s">
        <v>1529</v>
      </c>
      <c r="N1946" s="14"/>
    </row>
    <row r="1947" spans="1:14" s="13" customFormat="1" ht="112.5">
      <c r="A1947" s="19">
        <v>80161500</v>
      </c>
      <c r="B1947" s="18" t="s">
        <v>1549</v>
      </c>
      <c r="C1947" s="61">
        <v>42019</v>
      </c>
      <c r="D1947" s="19">
        <v>11</v>
      </c>
      <c r="E1947" s="9" t="s">
        <v>37</v>
      </c>
      <c r="F1947" s="20" t="s">
        <v>66</v>
      </c>
      <c r="G1947" s="72">
        <v>19140000</v>
      </c>
      <c r="H1947" s="74">
        <f t="shared" si="39"/>
        <v>19140000</v>
      </c>
      <c r="I1947" s="19" t="s">
        <v>905</v>
      </c>
      <c r="J1947" s="19" t="s">
        <v>905</v>
      </c>
      <c r="K1947" s="66" t="s">
        <v>1529</v>
      </c>
      <c r="N1947" s="14"/>
    </row>
    <row r="1948" spans="1:14" s="13" customFormat="1" ht="187.5">
      <c r="A1948" s="19">
        <v>80161500</v>
      </c>
      <c r="B1948" s="18" t="s">
        <v>1550</v>
      </c>
      <c r="C1948" s="61">
        <v>42019</v>
      </c>
      <c r="D1948" s="19">
        <v>11</v>
      </c>
      <c r="E1948" s="9" t="s">
        <v>37</v>
      </c>
      <c r="F1948" s="20" t="s">
        <v>66</v>
      </c>
      <c r="G1948" s="72">
        <v>19140000</v>
      </c>
      <c r="H1948" s="74">
        <f t="shared" si="39"/>
        <v>19140000</v>
      </c>
      <c r="I1948" s="19" t="s">
        <v>905</v>
      </c>
      <c r="J1948" s="19" t="s">
        <v>905</v>
      </c>
      <c r="K1948" s="66" t="s">
        <v>1529</v>
      </c>
      <c r="N1948" s="14"/>
    </row>
    <row r="1949" spans="1:14" s="13" customFormat="1" ht="187.5">
      <c r="A1949" s="19">
        <v>80161500</v>
      </c>
      <c r="B1949" s="18" t="s">
        <v>1550</v>
      </c>
      <c r="C1949" s="61">
        <v>42019</v>
      </c>
      <c r="D1949" s="19">
        <v>11</v>
      </c>
      <c r="E1949" s="9" t="s">
        <v>37</v>
      </c>
      <c r="F1949" s="20" t="s">
        <v>66</v>
      </c>
      <c r="G1949" s="72">
        <v>19140000</v>
      </c>
      <c r="H1949" s="74">
        <f t="shared" si="39"/>
        <v>19140000</v>
      </c>
      <c r="I1949" s="19" t="s">
        <v>905</v>
      </c>
      <c r="J1949" s="19" t="s">
        <v>905</v>
      </c>
      <c r="K1949" s="66" t="s">
        <v>1529</v>
      </c>
      <c r="N1949" s="14"/>
    </row>
    <row r="1950" spans="1:14" s="13" customFormat="1" ht="187.5">
      <c r="A1950" s="19">
        <v>80161500</v>
      </c>
      <c r="B1950" s="18" t="s">
        <v>1550</v>
      </c>
      <c r="C1950" s="61">
        <v>42019</v>
      </c>
      <c r="D1950" s="19">
        <v>11</v>
      </c>
      <c r="E1950" s="9" t="s">
        <v>37</v>
      </c>
      <c r="F1950" s="20" t="s">
        <v>66</v>
      </c>
      <c r="G1950" s="72">
        <v>19140000</v>
      </c>
      <c r="H1950" s="74">
        <f t="shared" si="39"/>
        <v>19140000</v>
      </c>
      <c r="I1950" s="19" t="s">
        <v>905</v>
      </c>
      <c r="J1950" s="19" t="s">
        <v>905</v>
      </c>
      <c r="K1950" s="66" t="s">
        <v>1529</v>
      </c>
      <c r="N1950" s="14"/>
    </row>
    <row r="1951" spans="1:14" s="13" customFormat="1" ht="112.5">
      <c r="A1951" s="19">
        <v>80161500</v>
      </c>
      <c r="B1951" s="18" t="s">
        <v>1551</v>
      </c>
      <c r="C1951" s="61">
        <v>42019</v>
      </c>
      <c r="D1951" s="19">
        <v>11</v>
      </c>
      <c r="E1951" s="9" t="s">
        <v>37</v>
      </c>
      <c r="F1951" s="20" t="s">
        <v>66</v>
      </c>
      <c r="G1951" s="72">
        <v>19140000</v>
      </c>
      <c r="H1951" s="74">
        <f t="shared" si="39"/>
        <v>19140000</v>
      </c>
      <c r="I1951" s="19" t="s">
        <v>905</v>
      </c>
      <c r="J1951" s="19" t="s">
        <v>905</v>
      </c>
      <c r="K1951" s="66" t="s">
        <v>1529</v>
      </c>
      <c r="N1951" s="14"/>
    </row>
    <row r="1952" spans="1:14" s="13" customFormat="1" ht="112.5">
      <c r="A1952" s="19">
        <v>80161500</v>
      </c>
      <c r="B1952" s="18" t="s">
        <v>1552</v>
      </c>
      <c r="C1952" s="61">
        <v>42019</v>
      </c>
      <c r="D1952" s="19">
        <v>11</v>
      </c>
      <c r="E1952" s="9" t="s">
        <v>37</v>
      </c>
      <c r="F1952" s="20" t="s">
        <v>66</v>
      </c>
      <c r="G1952" s="72">
        <v>19140000</v>
      </c>
      <c r="H1952" s="74">
        <f t="shared" si="39"/>
        <v>19140000</v>
      </c>
      <c r="I1952" s="19" t="s">
        <v>905</v>
      </c>
      <c r="J1952" s="19" t="s">
        <v>905</v>
      </c>
      <c r="K1952" s="66" t="s">
        <v>1529</v>
      </c>
      <c r="N1952" s="14"/>
    </row>
    <row r="1953" spans="1:14" s="13" customFormat="1" ht="112.5">
      <c r="A1953" s="19">
        <v>80161500</v>
      </c>
      <c r="B1953" s="18" t="s">
        <v>1552</v>
      </c>
      <c r="C1953" s="61">
        <v>42019</v>
      </c>
      <c r="D1953" s="19">
        <v>11</v>
      </c>
      <c r="E1953" s="9" t="s">
        <v>37</v>
      </c>
      <c r="F1953" s="20" t="s">
        <v>66</v>
      </c>
      <c r="G1953" s="72">
        <v>19140000</v>
      </c>
      <c r="H1953" s="74">
        <f t="shared" si="39"/>
        <v>19140000</v>
      </c>
      <c r="I1953" s="19" t="s">
        <v>905</v>
      </c>
      <c r="J1953" s="19" t="s">
        <v>905</v>
      </c>
      <c r="K1953" s="66" t="s">
        <v>1529</v>
      </c>
      <c r="N1953" s="14"/>
    </row>
    <row r="1954" spans="1:14" s="13" customFormat="1" ht="112.5">
      <c r="A1954" s="19">
        <v>80161500</v>
      </c>
      <c r="B1954" s="18" t="s">
        <v>1552</v>
      </c>
      <c r="C1954" s="61">
        <v>42019</v>
      </c>
      <c r="D1954" s="19">
        <v>11</v>
      </c>
      <c r="E1954" s="9" t="s">
        <v>37</v>
      </c>
      <c r="F1954" s="20" t="s">
        <v>66</v>
      </c>
      <c r="G1954" s="72">
        <v>19140000</v>
      </c>
      <c r="H1954" s="74">
        <f t="shared" si="39"/>
        <v>19140000</v>
      </c>
      <c r="I1954" s="19" t="s">
        <v>905</v>
      </c>
      <c r="J1954" s="19" t="s">
        <v>905</v>
      </c>
      <c r="K1954" s="66" t="s">
        <v>1529</v>
      </c>
      <c r="N1954" s="14"/>
    </row>
    <row r="1955" spans="1:14" s="13" customFormat="1" ht="112.5">
      <c r="A1955" s="19">
        <v>80161500</v>
      </c>
      <c r="B1955" s="18" t="s">
        <v>1553</v>
      </c>
      <c r="C1955" s="61">
        <v>42019</v>
      </c>
      <c r="D1955" s="19">
        <v>11</v>
      </c>
      <c r="E1955" s="9" t="s">
        <v>37</v>
      </c>
      <c r="F1955" s="20" t="s">
        <v>66</v>
      </c>
      <c r="G1955" s="72">
        <v>19140000</v>
      </c>
      <c r="H1955" s="74">
        <f t="shared" si="39"/>
        <v>19140000</v>
      </c>
      <c r="I1955" s="19" t="s">
        <v>905</v>
      </c>
      <c r="J1955" s="19" t="s">
        <v>905</v>
      </c>
      <c r="K1955" s="66" t="s">
        <v>1529</v>
      </c>
      <c r="N1955" s="14"/>
    </row>
    <row r="1956" spans="1:14" s="13" customFormat="1" ht="112.5">
      <c r="A1956" s="19">
        <v>80161500</v>
      </c>
      <c r="B1956" s="18" t="s">
        <v>1554</v>
      </c>
      <c r="C1956" s="61">
        <v>42019</v>
      </c>
      <c r="D1956" s="19">
        <v>11</v>
      </c>
      <c r="E1956" s="9" t="s">
        <v>37</v>
      </c>
      <c r="F1956" s="20" t="s">
        <v>66</v>
      </c>
      <c r="G1956" s="72">
        <v>20097000</v>
      </c>
      <c r="H1956" s="74">
        <f t="shared" si="39"/>
        <v>20097000</v>
      </c>
      <c r="I1956" s="19" t="s">
        <v>905</v>
      </c>
      <c r="J1956" s="19" t="s">
        <v>905</v>
      </c>
      <c r="K1956" s="66" t="s">
        <v>1529</v>
      </c>
      <c r="N1956" s="14"/>
    </row>
    <row r="1957" spans="1:14" s="13" customFormat="1" ht="112.5">
      <c r="A1957" s="20">
        <v>80101505</v>
      </c>
      <c r="B1957" s="18" t="s">
        <v>1545</v>
      </c>
      <c r="C1957" s="61">
        <v>42019</v>
      </c>
      <c r="D1957" s="19">
        <v>11</v>
      </c>
      <c r="E1957" s="9" t="s">
        <v>37</v>
      </c>
      <c r="F1957" s="20" t="s">
        <v>66</v>
      </c>
      <c r="G1957" s="72">
        <v>20097000</v>
      </c>
      <c r="H1957" s="74">
        <f t="shared" si="39"/>
        <v>20097000</v>
      </c>
      <c r="I1957" s="19" t="s">
        <v>905</v>
      </c>
      <c r="J1957" s="19" t="s">
        <v>905</v>
      </c>
      <c r="K1957" s="66" t="s">
        <v>1529</v>
      </c>
      <c r="N1957" s="14"/>
    </row>
    <row r="1958" spans="1:14" s="13" customFormat="1" ht="112.5">
      <c r="A1958" s="19">
        <v>80161500</v>
      </c>
      <c r="B1958" s="18" t="s">
        <v>1545</v>
      </c>
      <c r="C1958" s="61">
        <v>42019</v>
      </c>
      <c r="D1958" s="19">
        <v>11</v>
      </c>
      <c r="E1958" s="9" t="s">
        <v>37</v>
      </c>
      <c r="F1958" s="20" t="s">
        <v>66</v>
      </c>
      <c r="G1958" s="72">
        <v>20097000</v>
      </c>
      <c r="H1958" s="74">
        <f t="shared" si="39"/>
        <v>20097000</v>
      </c>
      <c r="I1958" s="19" t="s">
        <v>905</v>
      </c>
      <c r="J1958" s="19" t="s">
        <v>905</v>
      </c>
      <c r="K1958" s="66" t="s">
        <v>1529</v>
      </c>
      <c r="N1958" s="14"/>
    </row>
    <row r="1959" spans="1:14" s="13" customFormat="1" ht="112.5">
      <c r="A1959" s="19">
        <v>80161500</v>
      </c>
      <c r="B1959" s="18" t="s">
        <v>1545</v>
      </c>
      <c r="C1959" s="61">
        <v>42019</v>
      </c>
      <c r="D1959" s="19">
        <v>11</v>
      </c>
      <c r="E1959" s="9" t="s">
        <v>37</v>
      </c>
      <c r="F1959" s="20" t="s">
        <v>66</v>
      </c>
      <c r="G1959" s="72">
        <v>20097000</v>
      </c>
      <c r="H1959" s="74">
        <f t="shared" si="39"/>
        <v>20097000</v>
      </c>
      <c r="I1959" s="19" t="s">
        <v>905</v>
      </c>
      <c r="J1959" s="19" t="s">
        <v>905</v>
      </c>
      <c r="K1959" s="66" t="s">
        <v>1529</v>
      </c>
      <c r="N1959" s="14"/>
    </row>
    <row r="1960" spans="1:14" s="13" customFormat="1" ht="112.5">
      <c r="A1960" s="19">
        <v>80161500</v>
      </c>
      <c r="B1960" s="18" t="s">
        <v>1555</v>
      </c>
      <c r="C1960" s="61">
        <v>42019</v>
      </c>
      <c r="D1960" s="19">
        <v>11</v>
      </c>
      <c r="E1960" s="9" t="s">
        <v>37</v>
      </c>
      <c r="F1960" s="20" t="s">
        <v>66</v>
      </c>
      <c r="G1960" s="72">
        <v>20097000</v>
      </c>
      <c r="H1960" s="74">
        <f t="shared" si="39"/>
        <v>20097000</v>
      </c>
      <c r="I1960" s="19" t="s">
        <v>905</v>
      </c>
      <c r="J1960" s="19" t="s">
        <v>905</v>
      </c>
      <c r="K1960" s="66" t="s">
        <v>1529</v>
      </c>
      <c r="N1960" s="14"/>
    </row>
    <row r="1961" spans="1:14" s="13" customFormat="1" ht="112.5">
      <c r="A1961" s="19">
        <v>80161500</v>
      </c>
      <c r="B1961" s="18" t="s">
        <v>1556</v>
      </c>
      <c r="C1961" s="61">
        <v>42019</v>
      </c>
      <c r="D1961" s="19">
        <v>11</v>
      </c>
      <c r="E1961" s="9" t="s">
        <v>37</v>
      </c>
      <c r="F1961" s="20" t="s">
        <v>66</v>
      </c>
      <c r="G1961" s="72">
        <v>20097000</v>
      </c>
      <c r="H1961" s="74">
        <f t="shared" si="39"/>
        <v>20097000</v>
      </c>
      <c r="I1961" s="19" t="s">
        <v>905</v>
      </c>
      <c r="J1961" s="19" t="s">
        <v>905</v>
      </c>
      <c r="K1961" s="66" t="s">
        <v>1529</v>
      </c>
      <c r="N1961" s="14"/>
    </row>
    <row r="1962" spans="1:14" s="13" customFormat="1" ht="187.5">
      <c r="A1962" s="19">
        <v>80161500</v>
      </c>
      <c r="B1962" s="18" t="s">
        <v>1550</v>
      </c>
      <c r="C1962" s="61">
        <v>42019</v>
      </c>
      <c r="D1962" s="19">
        <v>11</v>
      </c>
      <c r="E1962" s="9" t="s">
        <v>37</v>
      </c>
      <c r="F1962" s="20" t="s">
        <v>66</v>
      </c>
      <c r="G1962" s="72">
        <v>20097000</v>
      </c>
      <c r="H1962" s="74">
        <f t="shared" si="39"/>
        <v>20097000</v>
      </c>
      <c r="I1962" s="19" t="s">
        <v>905</v>
      </c>
      <c r="J1962" s="19" t="s">
        <v>905</v>
      </c>
      <c r="K1962" s="66" t="s">
        <v>1529</v>
      </c>
      <c r="N1962" s="14"/>
    </row>
    <row r="1963" spans="1:14" s="13" customFormat="1" ht="112.5">
      <c r="A1963" s="19">
        <v>80161500</v>
      </c>
      <c r="B1963" s="18" t="s">
        <v>1557</v>
      </c>
      <c r="C1963" s="61">
        <v>42019</v>
      </c>
      <c r="D1963" s="19">
        <v>11</v>
      </c>
      <c r="E1963" s="9" t="s">
        <v>37</v>
      </c>
      <c r="F1963" s="20" t="s">
        <v>66</v>
      </c>
      <c r="G1963" s="72">
        <v>20097000</v>
      </c>
      <c r="H1963" s="74">
        <f t="shared" si="39"/>
        <v>20097000</v>
      </c>
      <c r="I1963" s="19" t="s">
        <v>905</v>
      </c>
      <c r="J1963" s="19" t="s">
        <v>905</v>
      </c>
      <c r="K1963" s="66" t="s">
        <v>1529</v>
      </c>
      <c r="N1963" s="14"/>
    </row>
    <row r="1964" spans="1:14" s="13" customFormat="1" ht="112.5">
      <c r="A1964" s="19">
        <v>80161500</v>
      </c>
      <c r="B1964" s="18" t="s">
        <v>1557</v>
      </c>
      <c r="C1964" s="61">
        <v>42019</v>
      </c>
      <c r="D1964" s="19">
        <v>11</v>
      </c>
      <c r="E1964" s="9" t="s">
        <v>37</v>
      </c>
      <c r="F1964" s="20" t="s">
        <v>66</v>
      </c>
      <c r="G1964" s="72">
        <v>20097000</v>
      </c>
      <c r="H1964" s="74">
        <f t="shared" si="39"/>
        <v>20097000</v>
      </c>
      <c r="I1964" s="19" t="s">
        <v>905</v>
      </c>
      <c r="J1964" s="19" t="s">
        <v>905</v>
      </c>
      <c r="K1964" s="66" t="s">
        <v>1529</v>
      </c>
      <c r="N1964" s="14"/>
    </row>
    <row r="1965" spans="1:14" s="13" customFormat="1" ht="112.5">
      <c r="A1965" s="20">
        <v>80101505</v>
      </c>
      <c r="B1965" s="18" t="s">
        <v>1558</v>
      </c>
      <c r="C1965" s="61">
        <v>42019</v>
      </c>
      <c r="D1965" s="19">
        <v>11</v>
      </c>
      <c r="E1965" s="9" t="s">
        <v>37</v>
      </c>
      <c r="F1965" s="20" t="s">
        <v>66</v>
      </c>
      <c r="G1965" s="72">
        <v>20999000</v>
      </c>
      <c r="H1965" s="74">
        <f t="shared" si="39"/>
        <v>20999000</v>
      </c>
      <c r="I1965" s="19" t="s">
        <v>905</v>
      </c>
      <c r="J1965" s="19" t="s">
        <v>905</v>
      </c>
      <c r="K1965" s="66" t="s">
        <v>1529</v>
      </c>
      <c r="N1965" s="14"/>
    </row>
    <row r="1966" spans="1:14" s="13" customFormat="1" ht="112.5">
      <c r="A1966" s="20">
        <v>80101505</v>
      </c>
      <c r="B1966" s="18" t="s">
        <v>1558</v>
      </c>
      <c r="C1966" s="61">
        <v>42019</v>
      </c>
      <c r="D1966" s="19">
        <v>11</v>
      </c>
      <c r="E1966" s="9" t="s">
        <v>37</v>
      </c>
      <c r="F1966" s="20" t="s">
        <v>66</v>
      </c>
      <c r="G1966" s="72">
        <v>20999000</v>
      </c>
      <c r="H1966" s="74">
        <f t="shared" si="39"/>
        <v>20999000</v>
      </c>
      <c r="I1966" s="19" t="s">
        <v>905</v>
      </c>
      <c r="J1966" s="19" t="s">
        <v>905</v>
      </c>
      <c r="K1966" s="66" t="s">
        <v>1529</v>
      </c>
      <c r="N1966" s="14"/>
    </row>
    <row r="1967" spans="1:14" s="13" customFormat="1" ht="150">
      <c r="A1967" s="19">
        <v>80161500</v>
      </c>
      <c r="B1967" s="18" t="s">
        <v>1559</v>
      </c>
      <c r="C1967" s="61">
        <v>42019</v>
      </c>
      <c r="D1967" s="19">
        <v>11</v>
      </c>
      <c r="E1967" s="9" t="s">
        <v>37</v>
      </c>
      <c r="F1967" s="20" t="s">
        <v>66</v>
      </c>
      <c r="G1967" s="72">
        <v>20999000</v>
      </c>
      <c r="H1967" s="74">
        <f t="shared" si="39"/>
        <v>20999000</v>
      </c>
      <c r="I1967" s="19" t="s">
        <v>905</v>
      </c>
      <c r="J1967" s="19" t="s">
        <v>905</v>
      </c>
      <c r="K1967" s="66" t="s">
        <v>1529</v>
      </c>
      <c r="N1967" s="14"/>
    </row>
    <row r="1968" spans="1:14" s="13" customFormat="1" ht="112.5">
      <c r="A1968" s="19">
        <v>80161500</v>
      </c>
      <c r="B1968" s="18" t="s">
        <v>1560</v>
      </c>
      <c r="C1968" s="61">
        <v>42019</v>
      </c>
      <c r="D1968" s="19">
        <v>11</v>
      </c>
      <c r="E1968" s="9" t="s">
        <v>37</v>
      </c>
      <c r="F1968" s="20" t="s">
        <v>66</v>
      </c>
      <c r="G1968" s="72">
        <v>25542000</v>
      </c>
      <c r="H1968" s="74">
        <f t="shared" si="39"/>
        <v>25542000</v>
      </c>
      <c r="I1968" s="19" t="s">
        <v>905</v>
      </c>
      <c r="J1968" s="19" t="s">
        <v>905</v>
      </c>
      <c r="K1968" s="66" t="s">
        <v>1529</v>
      </c>
      <c r="N1968" s="14"/>
    </row>
    <row r="1969" spans="1:14" s="13" customFormat="1" ht="112.5">
      <c r="A1969" s="19">
        <v>80161500</v>
      </c>
      <c r="B1969" s="18" t="s">
        <v>1551</v>
      </c>
      <c r="C1969" s="61">
        <v>42019</v>
      </c>
      <c r="D1969" s="19">
        <v>11</v>
      </c>
      <c r="E1969" s="9" t="s">
        <v>37</v>
      </c>
      <c r="F1969" s="20" t="s">
        <v>66</v>
      </c>
      <c r="G1969" s="72">
        <v>19140000</v>
      </c>
      <c r="H1969" s="74">
        <f t="shared" si="39"/>
        <v>19140000</v>
      </c>
      <c r="I1969" s="19" t="s">
        <v>905</v>
      </c>
      <c r="J1969" s="19" t="s">
        <v>905</v>
      </c>
      <c r="K1969" s="66" t="s">
        <v>1529</v>
      </c>
      <c r="N1969" s="14"/>
    </row>
    <row r="1970" spans="1:14" s="13" customFormat="1" ht="112.5">
      <c r="A1970" s="20">
        <v>80101505</v>
      </c>
      <c r="B1970" s="18" t="s">
        <v>1552</v>
      </c>
      <c r="C1970" s="61">
        <v>42019</v>
      </c>
      <c r="D1970" s="19">
        <v>11</v>
      </c>
      <c r="E1970" s="9" t="s">
        <v>37</v>
      </c>
      <c r="F1970" s="20" t="s">
        <v>66</v>
      </c>
      <c r="G1970" s="72">
        <v>19140000</v>
      </c>
      <c r="H1970" s="74">
        <f t="shared" si="39"/>
        <v>19140000</v>
      </c>
      <c r="I1970" s="19" t="s">
        <v>905</v>
      </c>
      <c r="J1970" s="19" t="s">
        <v>905</v>
      </c>
      <c r="K1970" s="66" t="s">
        <v>1529</v>
      </c>
      <c r="N1970" s="14"/>
    </row>
    <row r="1971" spans="1:14" s="13" customFormat="1" ht="112.5">
      <c r="A1971" s="19">
        <v>80161500</v>
      </c>
      <c r="B1971" s="18" t="s">
        <v>1555</v>
      </c>
      <c r="C1971" s="61">
        <v>42019</v>
      </c>
      <c r="D1971" s="19">
        <v>11</v>
      </c>
      <c r="E1971" s="9" t="s">
        <v>37</v>
      </c>
      <c r="F1971" s="20" t="s">
        <v>66</v>
      </c>
      <c r="G1971" s="72">
        <v>20097000</v>
      </c>
      <c r="H1971" s="74">
        <f t="shared" si="39"/>
        <v>20097000</v>
      </c>
      <c r="I1971" s="19" t="s">
        <v>905</v>
      </c>
      <c r="J1971" s="19" t="s">
        <v>905</v>
      </c>
      <c r="K1971" s="66" t="s">
        <v>1529</v>
      </c>
      <c r="N1971" s="14"/>
    </row>
    <row r="1972" spans="1:14" s="13" customFormat="1" ht="112.5">
      <c r="A1972" s="19">
        <v>80161500</v>
      </c>
      <c r="B1972" s="18" t="s">
        <v>1555</v>
      </c>
      <c r="C1972" s="61">
        <v>42019</v>
      </c>
      <c r="D1972" s="19">
        <v>11</v>
      </c>
      <c r="E1972" s="9" t="s">
        <v>37</v>
      </c>
      <c r="F1972" s="20" t="s">
        <v>66</v>
      </c>
      <c r="G1972" s="72">
        <v>20097000</v>
      </c>
      <c r="H1972" s="74">
        <f t="shared" si="39"/>
        <v>20097000</v>
      </c>
      <c r="I1972" s="19" t="s">
        <v>905</v>
      </c>
      <c r="J1972" s="19" t="s">
        <v>905</v>
      </c>
      <c r="K1972" s="66" t="s">
        <v>1529</v>
      </c>
      <c r="N1972" s="14"/>
    </row>
    <row r="1973" spans="1:14" s="13" customFormat="1" ht="112.5">
      <c r="A1973" s="20">
        <v>80101505</v>
      </c>
      <c r="B1973" s="18" t="s">
        <v>1561</v>
      </c>
      <c r="C1973" s="61">
        <v>42019</v>
      </c>
      <c r="D1973" s="19">
        <v>11</v>
      </c>
      <c r="E1973" s="9" t="s">
        <v>37</v>
      </c>
      <c r="F1973" s="20" t="s">
        <v>66</v>
      </c>
      <c r="G1973" s="72">
        <f>2322000*11</f>
        <v>25542000</v>
      </c>
      <c r="H1973" s="74">
        <f>+G1973</f>
        <v>25542000</v>
      </c>
      <c r="I1973" s="19" t="s">
        <v>905</v>
      </c>
      <c r="J1973" s="19" t="s">
        <v>905</v>
      </c>
      <c r="K1973" s="66" t="s">
        <v>1529</v>
      </c>
      <c r="N1973" s="14"/>
    </row>
    <row r="1974" spans="1:14" s="13" customFormat="1" ht="112.5">
      <c r="A1974" s="19">
        <v>80161500</v>
      </c>
      <c r="B1974" s="18" t="s">
        <v>1562</v>
      </c>
      <c r="C1974" s="61">
        <v>42019</v>
      </c>
      <c r="D1974" s="19">
        <v>12</v>
      </c>
      <c r="E1974" s="9" t="s">
        <v>37</v>
      </c>
      <c r="F1974" s="20" t="s">
        <v>66</v>
      </c>
      <c r="G1974" s="72">
        <f>1740000*12</f>
        <v>20880000</v>
      </c>
      <c r="H1974" s="74">
        <f t="shared" si="39"/>
        <v>20880000</v>
      </c>
      <c r="I1974" s="19" t="s">
        <v>905</v>
      </c>
      <c r="J1974" s="19" t="s">
        <v>905</v>
      </c>
      <c r="K1974" s="66" t="s">
        <v>1529</v>
      </c>
      <c r="N1974" s="14"/>
    </row>
    <row r="1975" spans="1:14" s="13" customFormat="1" ht="112.5">
      <c r="A1975" s="19">
        <v>80161500</v>
      </c>
      <c r="B1975" s="18" t="s">
        <v>1563</v>
      </c>
      <c r="C1975" s="61">
        <v>42019</v>
      </c>
      <c r="D1975" s="19">
        <v>12</v>
      </c>
      <c r="E1975" s="9" t="s">
        <v>37</v>
      </c>
      <c r="F1975" s="20" t="s">
        <v>66</v>
      </c>
      <c r="G1975" s="72">
        <f>1537000*12</f>
        <v>18444000</v>
      </c>
      <c r="H1975" s="74">
        <f t="shared" si="39"/>
        <v>18444000</v>
      </c>
      <c r="I1975" s="19" t="s">
        <v>905</v>
      </c>
      <c r="J1975" s="19" t="s">
        <v>905</v>
      </c>
      <c r="K1975" s="66" t="s">
        <v>1529</v>
      </c>
      <c r="N1975" s="14"/>
    </row>
    <row r="1976" spans="1:14" s="13" customFormat="1" ht="112.5">
      <c r="A1976" s="20">
        <v>80101505</v>
      </c>
      <c r="B1976" s="18" t="s">
        <v>1564</v>
      </c>
      <c r="C1976" s="61">
        <v>42019</v>
      </c>
      <c r="D1976" s="19">
        <v>11</v>
      </c>
      <c r="E1976" s="9" t="s">
        <v>37</v>
      </c>
      <c r="F1976" s="20" t="s">
        <v>66</v>
      </c>
      <c r="G1976" s="72">
        <f>2322000*11</f>
        <v>25542000</v>
      </c>
      <c r="H1976" s="74">
        <f t="shared" si="39"/>
        <v>25542000</v>
      </c>
      <c r="I1976" s="19" t="s">
        <v>905</v>
      </c>
      <c r="J1976" s="19" t="s">
        <v>905</v>
      </c>
      <c r="K1976" s="66" t="s">
        <v>1529</v>
      </c>
      <c r="N1976" s="14"/>
    </row>
    <row r="1977" spans="1:14" s="13" customFormat="1" ht="112.5">
      <c r="A1977" s="19">
        <v>80161500</v>
      </c>
      <c r="B1977" s="18" t="s">
        <v>1565</v>
      </c>
      <c r="C1977" s="61">
        <v>42019</v>
      </c>
      <c r="D1977" s="19">
        <v>11</v>
      </c>
      <c r="E1977" s="9" t="s">
        <v>37</v>
      </c>
      <c r="F1977" s="20" t="s">
        <v>66</v>
      </c>
      <c r="G1977" s="72">
        <f>1909000*11+6095000</f>
        <v>27094000</v>
      </c>
      <c r="H1977" s="74">
        <f t="shared" si="39"/>
        <v>27094000</v>
      </c>
      <c r="I1977" s="19" t="s">
        <v>905</v>
      </c>
      <c r="J1977" s="19" t="s">
        <v>905</v>
      </c>
      <c r="K1977" s="66" t="s">
        <v>1529</v>
      </c>
      <c r="N1977" s="14"/>
    </row>
    <row r="1978" spans="1:14" s="13" customFormat="1" ht="225">
      <c r="A1978" s="20">
        <v>80101505</v>
      </c>
      <c r="B1978" s="18" t="s">
        <v>1566</v>
      </c>
      <c r="C1978" s="61">
        <v>42019</v>
      </c>
      <c r="D1978" s="19">
        <v>12</v>
      </c>
      <c r="E1978" s="9" t="s">
        <v>37</v>
      </c>
      <c r="F1978" s="20" t="s">
        <v>66</v>
      </c>
      <c r="G1978" s="72">
        <f>2322000*D1978</f>
        <v>27864000</v>
      </c>
      <c r="H1978" s="74">
        <f t="shared" si="39"/>
        <v>27864000</v>
      </c>
      <c r="I1978" s="19" t="s">
        <v>905</v>
      </c>
      <c r="J1978" s="19" t="s">
        <v>905</v>
      </c>
      <c r="K1978" s="66" t="s">
        <v>1529</v>
      </c>
      <c r="N1978" s="14"/>
    </row>
    <row r="1979" spans="1:14" s="13" customFormat="1" ht="225">
      <c r="A1979" s="20">
        <v>80101505</v>
      </c>
      <c r="B1979" s="18" t="s">
        <v>1567</v>
      </c>
      <c r="C1979" s="61">
        <v>42019</v>
      </c>
      <c r="D1979" s="19">
        <v>12</v>
      </c>
      <c r="E1979" s="9" t="s">
        <v>37</v>
      </c>
      <c r="F1979" s="20" t="s">
        <v>66</v>
      </c>
      <c r="G1979" s="72">
        <f>2322000*D1979</f>
        <v>27864000</v>
      </c>
      <c r="H1979" s="74">
        <f t="shared" si="39"/>
        <v>27864000</v>
      </c>
      <c r="I1979" s="19" t="s">
        <v>905</v>
      </c>
      <c r="J1979" s="19" t="s">
        <v>905</v>
      </c>
      <c r="K1979" s="66" t="s">
        <v>1529</v>
      </c>
      <c r="N1979" s="14"/>
    </row>
    <row r="1980" spans="1:14" s="13" customFormat="1" ht="243.75">
      <c r="A1980" s="20">
        <v>80101505</v>
      </c>
      <c r="B1980" s="18" t="s">
        <v>1568</v>
      </c>
      <c r="C1980" s="61">
        <v>42019</v>
      </c>
      <c r="D1980" s="19">
        <v>12</v>
      </c>
      <c r="E1980" s="9" t="s">
        <v>37</v>
      </c>
      <c r="F1980" s="20" t="s">
        <v>66</v>
      </c>
      <c r="G1980" s="72">
        <f>2322000*D1980</f>
        <v>27864000</v>
      </c>
      <c r="H1980" s="74">
        <f t="shared" si="39"/>
        <v>27864000</v>
      </c>
      <c r="I1980" s="19" t="s">
        <v>905</v>
      </c>
      <c r="J1980" s="19" t="s">
        <v>905</v>
      </c>
      <c r="K1980" s="66" t="s">
        <v>1529</v>
      </c>
      <c r="N1980" s="14"/>
    </row>
    <row r="1981" spans="1:14" s="13" customFormat="1" ht="112.5">
      <c r="A1981" s="12">
        <v>80121900</v>
      </c>
      <c r="B1981" s="18" t="s">
        <v>1569</v>
      </c>
      <c r="C1981" s="51" t="s">
        <v>40</v>
      </c>
      <c r="D1981" s="62" t="s">
        <v>40</v>
      </c>
      <c r="E1981" s="9" t="s">
        <v>40</v>
      </c>
      <c r="F1981" s="20" t="s">
        <v>55</v>
      </c>
      <c r="G1981" s="79">
        <v>6000000</v>
      </c>
      <c r="H1981" s="79">
        <f>+G1981</f>
        <v>6000000</v>
      </c>
      <c r="I1981" s="19" t="s">
        <v>905</v>
      </c>
      <c r="J1981" s="19" t="s">
        <v>905</v>
      </c>
      <c r="K1981" s="37" t="s">
        <v>1570</v>
      </c>
      <c r="N1981" s="14"/>
    </row>
    <row r="1982" spans="1:14" s="13" customFormat="1" ht="112.5">
      <c r="A1982" s="12">
        <v>80101500</v>
      </c>
      <c r="B1982" s="18" t="s">
        <v>1571</v>
      </c>
      <c r="C1982" s="51">
        <v>42036</v>
      </c>
      <c r="D1982" s="62">
        <v>1</v>
      </c>
      <c r="E1982" s="9" t="s">
        <v>65</v>
      </c>
      <c r="F1982" s="20" t="s">
        <v>55</v>
      </c>
      <c r="G1982" s="79">
        <f>17500000-7500000</f>
        <v>10000000</v>
      </c>
      <c r="H1982" s="79">
        <f>+G1982</f>
        <v>10000000</v>
      </c>
      <c r="I1982" s="19" t="s">
        <v>905</v>
      </c>
      <c r="J1982" s="19" t="s">
        <v>905</v>
      </c>
      <c r="K1982" s="37" t="s">
        <v>1570</v>
      </c>
      <c r="N1982" s="14"/>
    </row>
    <row r="1983" spans="1:14" s="13" customFormat="1" ht="112.5">
      <c r="A1983" s="12">
        <v>77102000</v>
      </c>
      <c r="B1983" s="18" t="s">
        <v>1572</v>
      </c>
      <c r="C1983" s="51">
        <v>42095</v>
      </c>
      <c r="D1983" s="62">
        <v>2</v>
      </c>
      <c r="E1983" s="9" t="s">
        <v>65</v>
      </c>
      <c r="F1983" s="20" t="s">
        <v>55</v>
      </c>
      <c r="G1983" s="79">
        <v>3000000</v>
      </c>
      <c r="H1983" s="79">
        <f>+G1983</f>
        <v>3000000</v>
      </c>
      <c r="I1983" s="19" t="s">
        <v>905</v>
      </c>
      <c r="J1983" s="19" t="s">
        <v>905</v>
      </c>
      <c r="K1983" s="37" t="s">
        <v>1570</v>
      </c>
      <c r="N1983" s="14"/>
    </row>
    <row r="1984" spans="1:14" s="13" customFormat="1" ht="93.75">
      <c r="A1984" s="12">
        <v>53102700</v>
      </c>
      <c r="B1984" s="18" t="s">
        <v>1573</v>
      </c>
      <c r="C1984" s="51">
        <v>42095</v>
      </c>
      <c r="D1984" s="62">
        <v>2</v>
      </c>
      <c r="E1984" s="9" t="s">
        <v>65</v>
      </c>
      <c r="F1984" s="20" t="s">
        <v>55</v>
      </c>
      <c r="G1984" s="79">
        <v>55000000</v>
      </c>
      <c r="H1984" s="79">
        <f>+G1984</f>
        <v>55000000</v>
      </c>
      <c r="I1984" s="19" t="s">
        <v>905</v>
      </c>
      <c r="J1984" s="19" t="s">
        <v>905</v>
      </c>
      <c r="K1984" s="37" t="s">
        <v>1574</v>
      </c>
      <c r="N1984" s="14"/>
    </row>
    <row r="1985" spans="1:14" s="13" customFormat="1" ht="112.5">
      <c r="A1985" s="12">
        <v>43200000</v>
      </c>
      <c r="B1985" s="18" t="s">
        <v>1575</v>
      </c>
      <c r="C1985" s="51">
        <v>42078</v>
      </c>
      <c r="D1985" s="62">
        <v>12</v>
      </c>
      <c r="E1985" s="9" t="s">
        <v>71</v>
      </c>
      <c r="F1985" s="20" t="s">
        <v>55</v>
      </c>
      <c r="G1985" s="79">
        <v>428120000</v>
      </c>
      <c r="H1985" s="79">
        <f>+G1985</f>
        <v>428120000</v>
      </c>
      <c r="I1985" s="19" t="s">
        <v>905</v>
      </c>
      <c r="J1985" s="19" t="s">
        <v>905</v>
      </c>
      <c r="K1985" s="37" t="s">
        <v>1570</v>
      </c>
      <c r="N1985" s="14"/>
    </row>
    <row r="1986" spans="1:14" s="13" customFormat="1" ht="112.5">
      <c r="A1986" s="12">
        <v>44101700</v>
      </c>
      <c r="B1986" s="18" t="s">
        <v>1576</v>
      </c>
      <c r="C1986" s="51">
        <v>42036</v>
      </c>
      <c r="D1986" s="62">
        <v>2</v>
      </c>
      <c r="E1986" s="9" t="s">
        <v>65</v>
      </c>
      <c r="F1986" s="20" t="s">
        <v>55</v>
      </c>
      <c r="G1986" s="79">
        <v>5000000</v>
      </c>
      <c r="H1986" s="79">
        <f aca="true" t="shared" si="40" ref="H1986:H1992">+G1986</f>
        <v>5000000</v>
      </c>
      <c r="I1986" s="19" t="s">
        <v>905</v>
      </c>
      <c r="J1986" s="19" t="s">
        <v>905</v>
      </c>
      <c r="K1986" s="37" t="s">
        <v>1570</v>
      </c>
      <c r="N1986" s="14"/>
    </row>
    <row r="1987" spans="1:14" s="13" customFormat="1" ht="112.5">
      <c r="A1987" s="12">
        <v>78000000</v>
      </c>
      <c r="B1987" s="18" t="s">
        <v>1577</v>
      </c>
      <c r="C1987" s="51">
        <v>42050</v>
      </c>
      <c r="D1987" s="62">
        <v>2</v>
      </c>
      <c r="E1987" s="9" t="s">
        <v>65</v>
      </c>
      <c r="F1987" s="20" t="s">
        <v>55</v>
      </c>
      <c r="G1987" s="79">
        <v>34580000</v>
      </c>
      <c r="H1987" s="79">
        <f t="shared" si="40"/>
        <v>34580000</v>
      </c>
      <c r="I1987" s="19" t="s">
        <v>905</v>
      </c>
      <c r="J1987" s="19" t="s">
        <v>905</v>
      </c>
      <c r="K1987" s="37" t="s">
        <v>1570</v>
      </c>
      <c r="N1987" s="14"/>
    </row>
    <row r="1988" spans="1:14" s="13" customFormat="1" ht="112.5">
      <c r="A1988" s="12">
        <v>81112501</v>
      </c>
      <c r="B1988" s="18" t="s">
        <v>1578</v>
      </c>
      <c r="C1988" s="51">
        <v>42036</v>
      </c>
      <c r="D1988" s="62">
        <v>12</v>
      </c>
      <c r="E1988" s="9" t="s">
        <v>71</v>
      </c>
      <c r="F1988" s="20" t="s">
        <v>55</v>
      </c>
      <c r="G1988" s="79">
        <v>190000000</v>
      </c>
      <c r="H1988" s="79">
        <f t="shared" si="40"/>
        <v>190000000</v>
      </c>
      <c r="I1988" s="19" t="s">
        <v>905</v>
      </c>
      <c r="J1988" s="19" t="s">
        <v>905</v>
      </c>
      <c r="K1988" s="37" t="s">
        <v>1570</v>
      </c>
      <c r="N1988" s="14"/>
    </row>
    <row r="1989" spans="1:14" s="13" customFormat="1" ht="112.5">
      <c r="A1989" s="12">
        <v>81112501</v>
      </c>
      <c r="B1989" s="18" t="s">
        <v>1579</v>
      </c>
      <c r="C1989" s="51">
        <v>42019</v>
      </c>
      <c r="D1989" s="62">
        <v>2</v>
      </c>
      <c r="E1989" s="9" t="s">
        <v>71</v>
      </c>
      <c r="F1989" s="20" t="s">
        <v>55</v>
      </c>
      <c r="G1989" s="79">
        <v>70000000</v>
      </c>
      <c r="H1989" s="79">
        <f t="shared" si="40"/>
        <v>70000000</v>
      </c>
      <c r="I1989" s="19" t="s">
        <v>905</v>
      </c>
      <c r="J1989" s="19" t="s">
        <v>905</v>
      </c>
      <c r="K1989" s="37" t="s">
        <v>1570</v>
      </c>
      <c r="N1989" s="14"/>
    </row>
    <row r="1990" spans="1:14" s="13" customFormat="1" ht="112.5">
      <c r="A1990" s="12">
        <v>72103302</v>
      </c>
      <c r="B1990" s="18" t="s">
        <v>1580</v>
      </c>
      <c r="C1990" s="51">
        <v>42064</v>
      </c>
      <c r="D1990" s="62">
        <v>12</v>
      </c>
      <c r="E1990" s="9" t="s">
        <v>71</v>
      </c>
      <c r="F1990" s="20" t="s">
        <v>55</v>
      </c>
      <c r="G1990" s="79">
        <v>198425000</v>
      </c>
      <c r="H1990" s="79">
        <f t="shared" si="40"/>
        <v>198425000</v>
      </c>
      <c r="I1990" s="19" t="s">
        <v>905</v>
      </c>
      <c r="J1990" s="19" t="s">
        <v>905</v>
      </c>
      <c r="K1990" s="37" t="s">
        <v>1570</v>
      </c>
      <c r="N1990" s="14"/>
    </row>
    <row r="1991" spans="1:14" s="13" customFormat="1" ht="112.5">
      <c r="A1991" s="12">
        <v>81112205</v>
      </c>
      <c r="B1991" s="18" t="s">
        <v>1581</v>
      </c>
      <c r="C1991" s="51">
        <v>42036</v>
      </c>
      <c r="D1991" s="62">
        <v>10</v>
      </c>
      <c r="E1991" s="9" t="s">
        <v>65</v>
      </c>
      <c r="F1991" s="20" t="s">
        <v>55</v>
      </c>
      <c r="G1991" s="79">
        <v>62000000</v>
      </c>
      <c r="H1991" s="79">
        <f t="shared" si="40"/>
        <v>62000000</v>
      </c>
      <c r="I1991" s="19" t="s">
        <v>905</v>
      </c>
      <c r="J1991" s="19" t="s">
        <v>905</v>
      </c>
      <c r="K1991" s="37" t="s">
        <v>1570</v>
      </c>
      <c r="N1991" s="14"/>
    </row>
    <row r="1992" spans="1:14" s="13" customFormat="1" ht="112.5">
      <c r="A1992" s="12">
        <v>44000000</v>
      </c>
      <c r="B1992" s="18" t="s">
        <v>1582</v>
      </c>
      <c r="C1992" s="51" t="s">
        <v>40</v>
      </c>
      <c r="D1992" s="62">
        <v>10</v>
      </c>
      <c r="E1992" s="9" t="s">
        <v>40</v>
      </c>
      <c r="F1992" s="20" t="s">
        <v>55</v>
      </c>
      <c r="G1992" s="79">
        <v>6000000</v>
      </c>
      <c r="H1992" s="79">
        <f t="shared" si="40"/>
        <v>6000000</v>
      </c>
      <c r="I1992" s="19" t="s">
        <v>905</v>
      </c>
      <c r="J1992" s="19" t="s">
        <v>905</v>
      </c>
      <c r="K1992" s="37" t="s">
        <v>1570</v>
      </c>
      <c r="N1992" s="14"/>
    </row>
    <row r="1993" spans="1:14" s="13" customFormat="1" ht="112.5">
      <c r="A1993" s="12">
        <v>78181701</v>
      </c>
      <c r="B1993" s="18" t="s">
        <v>1583</v>
      </c>
      <c r="C1993" s="51">
        <v>42125</v>
      </c>
      <c r="D1993" s="62">
        <v>5</v>
      </c>
      <c r="E1993" s="9" t="s">
        <v>71</v>
      </c>
      <c r="F1993" s="20" t="s">
        <v>55</v>
      </c>
      <c r="G1993" s="79">
        <v>70500000</v>
      </c>
      <c r="H1993" s="79">
        <f>+G1993</f>
        <v>70500000</v>
      </c>
      <c r="I1993" s="19" t="s">
        <v>905</v>
      </c>
      <c r="J1993" s="19" t="s">
        <v>905</v>
      </c>
      <c r="K1993" s="37" t="s">
        <v>1570</v>
      </c>
      <c r="N1993" s="14"/>
    </row>
    <row r="1994" spans="1:14" s="13" customFormat="1" ht="112.5">
      <c r="A1994" s="12">
        <v>15101505</v>
      </c>
      <c r="B1994" s="18" t="s">
        <v>1584</v>
      </c>
      <c r="C1994" s="51">
        <v>42036</v>
      </c>
      <c r="D1994" s="62">
        <v>5</v>
      </c>
      <c r="E1994" s="9" t="s">
        <v>65</v>
      </c>
      <c r="F1994" s="20" t="s">
        <v>55</v>
      </c>
      <c r="G1994" s="79">
        <v>10000000</v>
      </c>
      <c r="H1994" s="79">
        <f>+G1994</f>
        <v>10000000</v>
      </c>
      <c r="I1994" s="19" t="s">
        <v>905</v>
      </c>
      <c r="J1994" s="19" t="s">
        <v>905</v>
      </c>
      <c r="K1994" s="37" t="s">
        <v>1570</v>
      </c>
      <c r="N1994" s="14"/>
    </row>
    <row r="1995" spans="1:14" s="13" customFormat="1" ht="112.5">
      <c r="A1995" s="12">
        <v>25172504</v>
      </c>
      <c r="B1995" s="18" t="s">
        <v>1585</v>
      </c>
      <c r="C1995" s="51">
        <v>42037</v>
      </c>
      <c r="D1995" s="62">
        <v>3</v>
      </c>
      <c r="E1995" s="9" t="s">
        <v>65</v>
      </c>
      <c r="F1995" s="20" t="s">
        <v>55</v>
      </c>
      <c r="G1995" s="79">
        <v>39500000</v>
      </c>
      <c r="H1995" s="79">
        <f>+G1995</f>
        <v>39500000</v>
      </c>
      <c r="I1995" s="19" t="s">
        <v>905</v>
      </c>
      <c r="J1995" s="19" t="s">
        <v>905</v>
      </c>
      <c r="K1995" s="37" t="s">
        <v>1570</v>
      </c>
      <c r="N1995" s="14"/>
    </row>
    <row r="1996" spans="1:14" s="13" customFormat="1" ht="112.5">
      <c r="A1996" s="12">
        <v>78181701</v>
      </c>
      <c r="B1996" s="18" t="s">
        <v>1586</v>
      </c>
      <c r="C1996" s="51" t="s">
        <v>40</v>
      </c>
      <c r="D1996" s="62">
        <v>10</v>
      </c>
      <c r="E1996" s="9" t="s">
        <v>40</v>
      </c>
      <c r="F1996" s="20" t="s">
        <v>55</v>
      </c>
      <c r="G1996" s="79">
        <v>4500000</v>
      </c>
      <c r="H1996" s="79">
        <f>+G1996</f>
        <v>4500000</v>
      </c>
      <c r="I1996" s="19" t="s">
        <v>905</v>
      </c>
      <c r="J1996" s="19" t="s">
        <v>905</v>
      </c>
      <c r="K1996" s="37" t="s">
        <v>1570</v>
      </c>
      <c r="N1996" s="14"/>
    </row>
    <row r="1997" spans="1:14" s="13" customFormat="1" ht="112.5">
      <c r="A1997" s="12">
        <v>44121600</v>
      </c>
      <c r="B1997" s="18" t="s">
        <v>1587</v>
      </c>
      <c r="C1997" s="51">
        <v>42037</v>
      </c>
      <c r="D1997" s="62">
        <v>9</v>
      </c>
      <c r="E1997" s="9" t="s">
        <v>71</v>
      </c>
      <c r="F1997" s="20" t="s">
        <v>55</v>
      </c>
      <c r="G1997" s="79">
        <v>300000000</v>
      </c>
      <c r="H1997" s="79">
        <f aca="true" t="shared" si="41" ref="H1997:H2002">+G1997</f>
        <v>300000000</v>
      </c>
      <c r="I1997" s="19" t="s">
        <v>905</v>
      </c>
      <c r="J1997" s="19" t="s">
        <v>905</v>
      </c>
      <c r="K1997" s="37" t="s">
        <v>1570</v>
      </c>
      <c r="N1997" s="14"/>
    </row>
    <row r="1998" spans="1:14" s="13" customFormat="1" ht="112.5">
      <c r="A1998" s="12">
        <v>90101700</v>
      </c>
      <c r="B1998" s="18" t="s">
        <v>1588</v>
      </c>
      <c r="C1998" s="51">
        <v>42037</v>
      </c>
      <c r="D1998" s="62">
        <v>9</v>
      </c>
      <c r="E1998" s="20" t="s">
        <v>1589</v>
      </c>
      <c r="F1998" s="20" t="s">
        <v>55</v>
      </c>
      <c r="G1998" s="79">
        <v>100000000</v>
      </c>
      <c r="H1998" s="79">
        <f t="shared" si="41"/>
        <v>100000000</v>
      </c>
      <c r="I1998" s="19" t="s">
        <v>905</v>
      </c>
      <c r="J1998" s="19" t="s">
        <v>905</v>
      </c>
      <c r="K1998" s="37" t="s">
        <v>1570</v>
      </c>
      <c r="N1998" s="14"/>
    </row>
    <row r="1999" spans="1:14" s="13" customFormat="1" ht="112.5">
      <c r="A1999" s="12">
        <v>30191800</v>
      </c>
      <c r="B1999" s="18" t="s">
        <v>1590</v>
      </c>
      <c r="C1999" s="51">
        <v>42037</v>
      </c>
      <c r="D1999" s="62">
        <v>3</v>
      </c>
      <c r="E1999" s="9" t="s">
        <v>71</v>
      </c>
      <c r="F1999" s="20" t="s">
        <v>55</v>
      </c>
      <c r="G1999" s="79">
        <v>221000000</v>
      </c>
      <c r="H1999" s="79">
        <f t="shared" si="41"/>
        <v>221000000</v>
      </c>
      <c r="I1999" s="19" t="s">
        <v>905</v>
      </c>
      <c r="J1999" s="19" t="s">
        <v>905</v>
      </c>
      <c r="K1999" s="37" t="s">
        <v>1570</v>
      </c>
      <c r="N1999" s="14"/>
    </row>
    <row r="2000" spans="1:14" s="13" customFormat="1" ht="112.5">
      <c r="A2000" s="12">
        <v>39000000</v>
      </c>
      <c r="B2000" s="18" t="s">
        <v>1591</v>
      </c>
      <c r="C2000" s="51">
        <v>42037</v>
      </c>
      <c r="D2000" s="62">
        <v>3</v>
      </c>
      <c r="E2000" s="9" t="s">
        <v>65</v>
      </c>
      <c r="F2000" s="20" t="s">
        <v>55</v>
      </c>
      <c r="G2000" s="79">
        <v>20000000</v>
      </c>
      <c r="H2000" s="79">
        <f t="shared" si="41"/>
        <v>20000000</v>
      </c>
      <c r="I2000" s="19" t="s">
        <v>905</v>
      </c>
      <c r="J2000" s="19" t="s">
        <v>905</v>
      </c>
      <c r="K2000" s="37" t="s">
        <v>1570</v>
      </c>
      <c r="N2000" s="14"/>
    </row>
    <row r="2001" spans="1:14" s="13" customFormat="1" ht="112.5">
      <c r="A2001" s="12">
        <v>60104906</v>
      </c>
      <c r="B2001" s="18" t="s">
        <v>1592</v>
      </c>
      <c r="C2001" s="51">
        <v>42037</v>
      </c>
      <c r="D2001" s="62">
        <v>1</v>
      </c>
      <c r="E2001" s="9" t="s">
        <v>65</v>
      </c>
      <c r="F2001" s="20" t="s">
        <v>55</v>
      </c>
      <c r="G2001" s="79">
        <v>44000000</v>
      </c>
      <c r="H2001" s="79">
        <f t="shared" si="41"/>
        <v>44000000</v>
      </c>
      <c r="I2001" s="19" t="s">
        <v>905</v>
      </c>
      <c r="J2001" s="19" t="s">
        <v>905</v>
      </c>
      <c r="K2001" s="37" t="s">
        <v>1570</v>
      </c>
      <c r="N2001" s="14"/>
    </row>
    <row r="2002" spans="1:14" s="13" customFormat="1" ht="112.5">
      <c r="A2002" s="12">
        <v>30191800</v>
      </c>
      <c r="B2002" s="18" t="s">
        <v>1593</v>
      </c>
      <c r="C2002" s="51" t="s">
        <v>40</v>
      </c>
      <c r="D2002" s="62">
        <v>10</v>
      </c>
      <c r="E2002" s="9" t="s">
        <v>40</v>
      </c>
      <c r="F2002" s="20" t="s">
        <v>55</v>
      </c>
      <c r="G2002" s="79">
        <v>15000000</v>
      </c>
      <c r="H2002" s="79">
        <f t="shared" si="41"/>
        <v>15000000</v>
      </c>
      <c r="I2002" s="19" t="s">
        <v>905</v>
      </c>
      <c r="J2002" s="19" t="s">
        <v>905</v>
      </c>
      <c r="K2002" s="37" t="s">
        <v>1570</v>
      </c>
      <c r="N2002" s="14"/>
    </row>
    <row r="2003" spans="1:14" s="13" customFormat="1" ht="112.5">
      <c r="A2003" s="12">
        <v>27113300</v>
      </c>
      <c r="B2003" s="18" t="s">
        <v>1594</v>
      </c>
      <c r="C2003" s="51">
        <v>42036</v>
      </c>
      <c r="D2003" s="62">
        <v>2</v>
      </c>
      <c r="E2003" s="9" t="s">
        <v>65</v>
      </c>
      <c r="F2003" s="20" t="s">
        <v>55</v>
      </c>
      <c r="G2003" s="79">
        <v>16500000</v>
      </c>
      <c r="H2003" s="79">
        <f>+G2003</f>
        <v>16500000</v>
      </c>
      <c r="I2003" s="19" t="s">
        <v>905</v>
      </c>
      <c r="J2003" s="19" t="s">
        <v>905</v>
      </c>
      <c r="K2003" s="37" t="s">
        <v>1570</v>
      </c>
      <c r="N2003" s="14"/>
    </row>
    <row r="2004" spans="1:14" s="13" customFormat="1" ht="112.5">
      <c r="A2004" s="12">
        <v>45111616</v>
      </c>
      <c r="B2004" s="18" t="s">
        <v>1595</v>
      </c>
      <c r="C2004" s="51">
        <v>42037</v>
      </c>
      <c r="D2004" s="62">
        <v>1</v>
      </c>
      <c r="E2004" s="9" t="s">
        <v>65</v>
      </c>
      <c r="F2004" s="20" t="s">
        <v>55</v>
      </c>
      <c r="G2004" s="79">
        <v>1500000</v>
      </c>
      <c r="H2004" s="79">
        <f>+G2004</f>
        <v>1500000</v>
      </c>
      <c r="I2004" s="19" t="s">
        <v>905</v>
      </c>
      <c r="J2004" s="19" t="s">
        <v>905</v>
      </c>
      <c r="K2004" s="37" t="s">
        <v>1570</v>
      </c>
      <c r="N2004" s="14"/>
    </row>
    <row r="2005" spans="1:14" s="13" customFormat="1" ht="112.5">
      <c r="A2005" s="12">
        <v>52161505</v>
      </c>
      <c r="B2005" s="18" t="s">
        <v>1596</v>
      </c>
      <c r="C2005" s="51">
        <v>42036</v>
      </c>
      <c r="D2005" s="62">
        <v>2</v>
      </c>
      <c r="E2005" s="9" t="s">
        <v>65</v>
      </c>
      <c r="F2005" s="20" t="s">
        <v>55</v>
      </c>
      <c r="G2005" s="79">
        <v>6000000</v>
      </c>
      <c r="H2005" s="79">
        <f>+G2005</f>
        <v>6000000</v>
      </c>
      <c r="I2005" s="19" t="s">
        <v>905</v>
      </c>
      <c r="J2005" s="19" t="s">
        <v>905</v>
      </c>
      <c r="K2005" s="37" t="s">
        <v>1570</v>
      </c>
      <c r="N2005" s="14"/>
    </row>
    <row r="2006" spans="1:14" s="13" customFormat="1" ht="112.5">
      <c r="A2006" s="12">
        <v>80131502</v>
      </c>
      <c r="B2006" s="18" t="s">
        <v>1597</v>
      </c>
      <c r="C2006" s="51">
        <v>42065</v>
      </c>
      <c r="D2006" s="11">
        <v>10</v>
      </c>
      <c r="E2006" s="9" t="s">
        <v>71</v>
      </c>
      <c r="F2006" s="20" t="s">
        <v>55</v>
      </c>
      <c r="G2006" s="79">
        <v>386000000</v>
      </c>
      <c r="H2006" s="79">
        <f>+G2006</f>
        <v>386000000</v>
      </c>
      <c r="I2006" s="19" t="s">
        <v>905</v>
      </c>
      <c r="J2006" s="19" t="s">
        <v>905</v>
      </c>
      <c r="K2006" s="37" t="s">
        <v>1570</v>
      </c>
      <c r="N2006" s="14"/>
    </row>
    <row r="2007" spans="1:14" s="13" customFormat="1" ht="112.5">
      <c r="A2007" s="12" t="s">
        <v>1598</v>
      </c>
      <c r="B2007" s="18" t="s">
        <v>1599</v>
      </c>
      <c r="C2007" s="51" t="s">
        <v>40</v>
      </c>
      <c r="D2007" s="62" t="s">
        <v>1600</v>
      </c>
      <c r="E2007" s="9" t="s">
        <v>40</v>
      </c>
      <c r="F2007" s="20" t="s">
        <v>55</v>
      </c>
      <c r="G2007" s="79">
        <v>120000000</v>
      </c>
      <c r="H2007" s="79">
        <f>+G2007</f>
        <v>120000000</v>
      </c>
      <c r="I2007" s="19" t="s">
        <v>905</v>
      </c>
      <c r="J2007" s="19" t="s">
        <v>905</v>
      </c>
      <c r="K2007" s="37" t="s">
        <v>1570</v>
      </c>
      <c r="N2007" s="14"/>
    </row>
    <row r="2008" spans="1:14" s="13" customFormat="1" ht="112.5">
      <c r="A2008" s="12">
        <v>43191500</v>
      </c>
      <c r="B2008" s="18" t="s">
        <v>1601</v>
      </c>
      <c r="C2008" s="51">
        <v>42064</v>
      </c>
      <c r="D2008" s="62">
        <v>3</v>
      </c>
      <c r="E2008" s="9" t="s">
        <v>65</v>
      </c>
      <c r="F2008" s="20" t="s">
        <v>55</v>
      </c>
      <c r="G2008" s="79">
        <v>30000000</v>
      </c>
      <c r="H2008" s="79">
        <f aca="true" t="shared" si="42" ref="H2008:H2013">+G2008</f>
        <v>30000000</v>
      </c>
      <c r="I2008" s="19" t="s">
        <v>905</v>
      </c>
      <c r="J2008" s="19" t="s">
        <v>905</v>
      </c>
      <c r="K2008" s="37" t="s">
        <v>1570</v>
      </c>
      <c r="N2008" s="14"/>
    </row>
    <row r="2009" spans="1:14" s="13" customFormat="1" ht="112.5">
      <c r="A2009" s="12">
        <v>20102301</v>
      </c>
      <c r="B2009" s="18" t="s">
        <v>1602</v>
      </c>
      <c r="C2009" s="51">
        <v>42050</v>
      </c>
      <c r="D2009" s="62">
        <v>10</v>
      </c>
      <c r="E2009" s="9" t="s">
        <v>71</v>
      </c>
      <c r="F2009" s="20" t="s">
        <v>55</v>
      </c>
      <c r="G2009" s="79">
        <v>555000000</v>
      </c>
      <c r="H2009" s="79">
        <f t="shared" si="42"/>
        <v>555000000</v>
      </c>
      <c r="I2009" s="19" t="s">
        <v>905</v>
      </c>
      <c r="J2009" s="19" t="s">
        <v>905</v>
      </c>
      <c r="K2009" s="37" t="s">
        <v>1570</v>
      </c>
      <c r="N2009" s="14"/>
    </row>
    <row r="2010" spans="1:14" s="13" customFormat="1" ht="112.5">
      <c r="A2010" s="12">
        <v>83112300</v>
      </c>
      <c r="B2010" s="18" t="s">
        <v>1603</v>
      </c>
      <c r="C2010" s="51" t="s">
        <v>40</v>
      </c>
      <c r="D2010" s="62" t="s">
        <v>40</v>
      </c>
      <c r="E2010" s="9" t="s">
        <v>40</v>
      </c>
      <c r="F2010" s="20" t="s">
        <v>55</v>
      </c>
      <c r="G2010" s="79">
        <v>30000000</v>
      </c>
      <c r="H2010" s="79">
        <f t="shared" si="42"/>
        <v>30000000</v>
      </c>
      <c r="I2010" s="19" t="s">
        <v>905</v>
      </c>
      <c r="J2010" s="19" t="s">
        <v>905</v>
      </c>
      <c r="K2010" s="37" t="s">
        <v>1570</v>
      </c>
      <c r="N2010" s="14"/>
    </row>
    <row r="2011" spans="1:14" s="13" customFormat="1" ht="112.5">
      <c r="A2011" s="12">
        <v>78102200</v>
      </c>
      <c r="B2011" s="18" t="s">
        <v>1604</v>
      </c>
      <c r="C2011" s="51">
        <v>42037</v>
      </c>
      <c r="D2011" s="62">
        <v>12</v>
      </c>
      <c r="E2011" s="9" t="s">
        <v>37</v>
      </c>
      <c r="F2011" s="20" t="s">
        <v>55</v>
      </c>
      <c r="G2011" s="79">
        <v>658940000</v>
      </c>
      <c r="H2011" s="79">
        <f t="shared" si="42"/>
        <v>658940000</v>
      </c>
      <c r="I2011" s="19" t="s">
        <v>905</v>
      </c>
      <c r="J2011" s="19" t="s">
        <v>905</v>
      </c>
      <c r="K2011" s="37" t="s">
        <v>1570</v>
      </c>
      <c r="N2011" s="14"/>
    </row>
    <row r="2012" spans="1:14" s="13" customFormat="1" ht="112.5">
      <c r="A2012" s="12">
        <v>201023100</v>
      </c>
      <c r="B2012" s="18" t="s">
        <v>1605</v>
      </c>
      <c r="C2012" s="51">
        <v>42019</v>
      </c>
      <c r="D2012" s="62">
        <v>11</v>
      </c>
      <c r="E2012" s="9" t="s">
        <v>40</v>
      </c>
      <c r="F2012" s="20" t="s">
        <v>55</v>
      </c>
      <c r="G2012" s="79">
        <v>3000000</v>
      </c>
      <c r="H2012" s="79">
        <f t="shared" si="42"/>
        <v>3000000</v>
      </c>
      <c r="I2012" s="19" t="s">
        <v>905</v>
      </c>
      <c r="J2012" s="19" t="s">
        <v>905</v>
      </c>
      <c r="K2012" s="37" t="s">
        <v>1570</v>
      </c>
      <c r="N2012" s="14"/>
    </row>
    <row r="2013" spans="1:14" s="13" customFormat="1" ht="112.5">
      <c r="A2013" s="12">
        <v>20102301</v>
      </c>
      <c r="B2013" s="18" t="s">
        <v>1606</v>
      </c>
      <c r="C2013" s="51">
        <v>41666</v>
      </c>
      <c r="D2013" s="62">
        <v>11</v>
      </c>
      <c r="E2013" s="9" t="s">
        <v>40</v>
      </c>
      <c r="F2013" s="20" t="s">
        <v>55</v>
      </c>
      <c r="G2013" s="79">
        <v>3060000</v>
      </c>
      <c r="H2013" s="79">
        <f t="shared" si="42"/>
        <v>3060000</v>
      </c>
      <c r="I2013" s="19" t="s">
        <v>905</v>
      </c>
      <c r="J2013" s="19" t="s">
        <v>905</v>
      </c>
      <c r="K2013" s="37" t="s">
        <v>1570</v>
      </c>
      <c r="N2013" s="14"/>
    </row>
    <row r="2014" spans="1:14" s="13" customFormat="1" ht="112.5">
      <c r="A2014" s="12">
        <v>82121800</v>
      </c>
      <c r="B2014" s="18" t="s">
        <v>1607</v>
      </c>
      <c r="C2014" s="51">
        <v>42037</v>
      </c>
      <c r="D2014" s="62">
        <v>12</v>
      </c>
      <c r="E2014" s="9" t="s">
        <v>37</v>
      </c>
      <c r="F2014" s="20" t="s">
        <v>55</v>
      </c>
      <c r="G2014" s="79">
        <v>1800000</v>
      </c>
      <c r="H2014" s="79">
        <f>+G2014</f>
        <v>1800000</v>
      </c>
      <c r="I2014" s="19" t="s">
        <v>905</v>
      </c>
      <c r="J2014" s="19" t="s">
        <v>905</v>
      </c>
      <c r="K2014" s="37" t="s">
        <v>1570</v>
      </c>
      <c r="N2014" s="14"/>
    </row>
    <row r="2015" spans="1:14" s="13" customFormat="1" ht="112.5">
      <c r="A2015" s="12">
        <v>82121800</v>
      </c>
      <c r="B2015" s="18" t="s">
        <v>1608</v>
      </c>
      <c r="C2015" s="51">
        <v>42125</v>
      </c>
      <c r="D2015" s="62">
        <v>6</v>
      </c>
      <c r="E2015" s="9" t="s">
        <v>37</v>
      </c>
      <c r="F2015" s="20" t="s">
        <v>55</v>
      </c>
      <c r="G2015" s="79">
        <v>3000000</v>
      </c>
      <c r="H2015" s="79">
        <f aca="true" t="shared" si="43" ref="H2015:H2026">+G2015</f>
        <v>3000000</v>
      </c>
      <c r="I2015" s="19" t="s">
        <v>905</v>
      </c>
      <c r="J2015" s="19" t="s">
        <v>905</v>
      </c>
      <c r="K2015" s="37" t="s">
        <v>1570</v>
      </c>
      <c r="N2015" s="14"/>
    </row>
    <row r="2016" spans="1:14" s="13" customFormat="1" ht="112.5">
      <c r="A2016" s="12">
        <v>82121800</v>
      </c>
      <c r="B2016" s="18" t="s">
        <v>1609</v>
      </c>
      <c r="C2016" s="51">
        <v>42125</v>
      </c>
      <c r="D2016" s="62">
        <v>5</v>
      </c>
      <c r="E2016" s="9" t="s">
        <v>37</v>
      </c>
      <c r="F2016" s="20" t="s">
        <v>55</v>
      </c>
      <c r="G2016" s="79">
        <v>890000</v>
      </c>
      <c r="H2016" s="79">
        <f t="shared" si="43"/>
        <v>890000</v>
      </c>
      <c r="I2016" s="19" t="s">
        <v>905</v>
      </c>
      <c r="J2016" s="19" t="s">
        <v>905</v>
      </c>
      <c r="K2016" s="37" t="s">
        <v>1570</v>
      </c>
      <c r="N2016" s="14"/>
    </row>
    <row r="2017" spans="1:14" s="13" customFormat="1" ht="112.5">
      <c r="A2017" s="12">
        <v>82121800</v>
      </c>
      <c r="B2017" s="18" t="s">
        <v>1610</v>
      </c>
      <c r="C2017" s="51">
        <v>42125</v>
      </c>
      <c r="D2017" s="62">
        <v>3</v>
      </c>
      <c r="E2017" s="9" t="s">
        <v>37</v>
      </c>
      <c r="F2017" s="20" t="s">
        <v>55</v>
      </c>
      <c r="G2017" s="79">
        <v>2600000</v>
      </c>
      <c r="H2017" s="79">
        <f t="shared" si="43"/>
        <v>2600000</v>
      </c>
      <c r="I2017" s="19" t="s">
        <v>905</v>
      </c>
      <c r="J2017" s="19" t="s">
        <v>905</v>
      </c>
      <c r="K2017" s="37" t="s">
        <v>1570</v>
      </c>
      <c r="N2017" s="14"/>
    </row>
    <row r="2018" spans="1:14" s="13" customFormat="1" ht="112.5">
      <c r="A2018" s="12">
        <v>82121800</v>
      </c>
      <c r="B2018" s="18" t="s">
        <v>1611</v>
      </c>
      <c r="C2018" s="51">
        <v>42037</v>
      </c>
      <c r="D2018" s="62">
        <v>12</v>
      </c>
      <c r="E2018" s="9" t="s">
        <v>37</v>
      </c>
      <c r="F2018" s="20" t="s">
        <v>55</v>
      </c>
      <c r="G2018" s="79">
        <v>795000</v>
      </c>
      <c r="H2018" s="79">
        <f t="shared" si="43"/>
        <v>795000</v>
      </c>
      <c r="I2018" s="19" t="s">
        <v>905</v>
      </c>
      <c r="J2018" s="19" t="s">
        <v>905</v>
      </c>
      <c r="K2018" s="37" t="s">
        <v>1570</v>
      </c>
      <c r="N2018" s="14"/>
    </row>
    <row r="2019" spans="1:14" s="13" customFormat="1" ht="112.5">
      <c r="A2019" s="12">
        <v>82121800</v>
      </c>
      <c r="B2019" s="18" t="s">
        <v>1612</v>
      </c>
      <c r="C2019" s="51">
        <v>42125</v>
      </c>
      <c r="D2019" s="62">
        <v>4</v>
      </c>
      <c r="E2019" s="9" t="s">
        <v>37</v>
      </c>
      <c r="F2019" s="20" t="s">
        <v>55</v>
      </c>
      <c r="G2019" s="79">
        <v>200000</v>
      </c>
      <c r="H2019" s="79">
        <f t="shared" si="43"/>
        <v>200000</v>
      </c>
      <c r="I2019" s="19" t="s">
        <v>905</v>
      </c>
      <c r="J2019" s="19" t="s">
        <v>905</v>
      </c>
      <c r="K2019" s="37" t="s">
        <v>1570</v>
      </c>
      <c r="N2019" s="14"/>
    </row>
    <row r="2020" spans="1:14" s="13" customFormat="1" ht="112.5">
      <c r="A2020" s="12">
        <v>82121800</v>
      </c>
      <c r="B2020" s="18" t="s">
        <v>1613</v>
      </c>
      <c r="C2020" s="51">
        <v>42037</v>
      </c>
      <c r="D2020" s="62">
        <v>12</v>
      </c>
      <c r="E2020" s="9" t="s">
        <v>37</v>
      </c>
      <c r="F2020" s="20" t="s">
        <v>55</v>
      </c>
      <c r="G2020" s="79">
        <v>1600000</v>
      </c>
      <c r="H2020" s="79">
        <f t="shared" si="43"/>
        <v>1600000</v>
      </c>
      <c r="I2020" s="19" t="s">
        <v>905</v>
      </c>
      <c r="J2020" s="19" t="s">
        <v>905</v>
      </c>
      <c r="K2020" s="37" t="s">
        <v>1570</v>
      </c>
      <c r="N2020" s="14"/>
    </row>
    <row r="2021" spans="1:14" s="13" customFormat="1" ht="112.5">
      <c r="A2021" s="12">
        <v>82121800</v>
      </c>
      <c r="B2021" s="18" t="s">
        <v>1614</v>
      </c>
      <c r="C2021" s="51">
        <v>42125</v>
      </c>
      <c r="D2021" s="62">
        <v>3</v>
      </c>
      <c r="E2021" s="9" t="s">
        <v>65</v>
      </c>
      <c r="F2021" s="20" t="s">
        <v>55</v>
      </c>
      <c r="G2021" s="79">
        <v>6000000</v>
      </c>
      <c r="H2021" s="79">
        <f t="shared" si="43"/>
        <v>6000000</v>
      </c>
      <c r="I2021" s="19" t="s">
        <v>905</v>
      </c>
      <c r="J2021" s="19" t="s">
        <v>905</v>
      </c>
      <c r="K2021" s="37" t="s">
        <v>1570</v>
      </c>
      <c r="N2021" s="14"/>
    </row>
    <row r="2022" spans="1:14" s="13" customFormat="1" ht="112.5">
      <c r="A2022" s="12">
        <v>82121700</v>
      </c>
      <c r="B2022" s="18" t="s">
        <v>1615</v>
      </c>
      <c r="C2022" s="51">
        <v>42095</v>
      </c>
      <c r="D2022" s="62">
        <v>7</v>
      </c>
      <c r="E2022" s="9" t="s">
        <v>65</v>
      </c>
      <c r="F2022" s="20" t="s">
        <v>55</v>
      </c>
      <c r="G2022" s="79">
        <v>35000000</v>
      </c>
      <c r="H2022" s="79">
        <f t="shared" si="43"/>
        <v>35000000</v>
      </c>
      <c r="I2022" s="19" t="s">
        <v>905</v>
      </c>
      <c r="J2022" s="19" t="s">
        <v>905</v>
      </c>
      <c r="K2022" s="37" t="s">
        <v>1570</v>
      </c>
      <c r="N2022" s="14"/>
    </row>
    <row r="2023" spans="1:14" s="13" customFormat="1" ht="112.5">
      <c r="A2023" s="12">
        <v>55101524</v>
      </c>
      <c r="B2023" s="18" t="s">
        <v>1616</v>
      </c>
      <c r="C2023" s="51">
        <v>42125</v>
      </c>
      <c r="D2023" s="62">
        <v>1</v>
      </c>
      <c r="E2023" s="9" t="s">
        <v>65</v>
      </c>
      <c r="F2023" s="20" t="s">
        <v>55</v>
      </c>
      <c r="G2023" s="79">
        <v>5000000</v>
      </c>
      <c r="H2023" s="79">
        <f t="shared" si="43"/>
        <v>5000000</v>
      </c>
      <c r="I2023" s="19" t="s">
        <v>905</v>
      </c>
      <c r="J2023" s="19" t="s">
        <v>905</v>
      </c>
      <c r="K2023" s="37" t="s">
        <v>1570</v>
      </c>
      <c r="N2023" s="14"/>
    </row>
    <row r="2024" spans="1:14" s="13" customFormat="1" ht="112.5">
      <c r="A2024" s="12">
        <v>55121704</v>
      </c>
      <c r="B2024" s="18" t="s">
        <v>1617</v>
      </c>
      <c r="C2024" s="51">
        <v>42096</v>
      </c>
      <c r="D2024" s="62">
        <v>4</v>
      </c>
      <c r="E2024" s="9" t="s">
        <v>65</v>
      </c>
      <c r="F2024" s="20" t="s">
        <v>55</v>
      </c>
      <c r="G2024" s="79">
        <v>46855000</v>
      </c>
      <c r="H2024" s="79">
        <f t="shared" si="43"/>
        <v>46855000</v>
      </c>
      <c r="I2024" s="19" t="s">
        <v>905</v>
      </c>
      <c r="J2024" s="19" t="s">
        <v>905</v>
      </c>
      <c r="K2024" s="37" t="s">
        <v>1570</v>
      </c>
      <c r="N2024" s="14"/>
    </row>
    <row r="2025" spans="1:14" s="13" customFormat="1" ht="112.5">
      <c r="A2025" s="12">
        <v>82121500</v>
      </c>
      <c r="B2025" s="18" t="s">
        <v>1618</v>
      </c>
      <c r="C2025" s="51" t="s">
        <v>40</v>
      </c>
      <c r="D2025" s="62">
        <v>11</v>
      </c>
      <c r="E2025" s="9" t="s">
        <v>40</v>
      </c>
      <c r="F2025" s="20" t="s">
        <v>55</v>
      </c>
      <c r="G2025" s="79">
        <v>5000000</v>
      </c>
      <c r="H2025" s="79">
        <f t="shared" si="43"/>
        <v>5000000</v>
      </c>
      <c r="I2025" s="19" t="s">
        <v>905</v>
      </c>
      <c r="J2025" s="19" t="s">
        <v>905</v>
      </c>
      <c r="K2025" s="37" t="s">
        <v>1570</v>
      </c>
      <c r="N2025" s="14"/>
    </row>
    <row r="2026" spans="1:14" s="13" customFormat="1" ht="112.5">
      <c r="A2026" s="12">
        <v>82121700</v>
      </c>
      <c r="B2026" s="18" t="s">
        <v>1619</v>
      </c>
      <c r="C2026" s="51" t="s">
        <v>40</v>
      </c>
      <c r="D2026" s="62">
        <v>11</v>
      </c>
      <c r="E2026" s="9" t="s">
        <v>40</v>
      </c>
      <c r="F2026" s="20" t="s">
        <v>55</v>
      </c>
      <c r="G2026" s="79">
        <v>1260000</v>
      </c>
      <c r="H2026" s="79">
        <f t="shared" si="43"/>
        <v>1260000</v>
      </c>
      <c r="I2026" s="19" t="s">
        <v>905</v>
      </c>
      <c r="J2026" s="19" t="s">
        <v>905</v>
      </c>
      <c r="K2026" s="37" t="s">
        <v>1570</v>
      </c>
      <c r="N2026" s="14"/>
    </row>
    <row r="2027" spans="1:14" s="13" customFormat="1" ht="112.5">
      <c r="A2027" s="12">
        <v>92101501</v>
      </c>
      <c r="B2027" s="18" t="s">
        <v>1620</v>
      </c>
      <c r="C2027" s="51">
        <v>42037</v>
      </c>
      <c r="D2027" s="62">
        <v>12</v>
      </c>
      <c r="E2027" s="20" t="s">
        <v>1589</v>
      </c>
      <c r="F2027" s="20" t="s">
        <v>55</v>
      </c>
      <c r="G2027" s="79">
        <v>1720000000</v>
      </c>
      <c r="H2027" s="79">
        <f>+G2027</f>
        <v>1720000000</v>
      </c>
      <c r="I2027" s="19" t="s">
        <v>905</v>
      </c>
      <c r="J2027" s="19" t="s">
        <v>905</v>
      </c>
      <c r="K2027" s="37" t="s">
        <v>1570</v>
      </c>
      <c r="N2027" s="14"/>
    </row>
    <row r="2028" spans="1:14" s="13" customFormat="1" ht="112.5">
      <c r="A2028" s="12">
        <v>76111500</v>
      </c>
      <c r="B2028" s="18" t="s">
        <v>1621</v>
      </c>
      <c r="C2028" s="51">
        <v>42037</v>
      </c>
      <c r="D2028" s="62">
        <v>12</v>
      </c>
      <c r="E2028" s="20" t="s">
        <v>1589</v>
      </c>
      <c r="F2028" s="20" t="s">
        <v>55</v>
      </c>
      <c r="G2028" s="79">
        <v>1360000000</v>
      </c>
      <c r="H2028" s="79">
        <f aca="true" t="shared" si="44" ref="H2028:H2078">+G2028</f>
        <v>1360000000</v>
      </c>
      <c r="I2028" s="19" t="s">
        <v>905</v>
      </c>
      <c r="J2028" s="19" t="s">
        <v>905</v>
      </c>
      <c r="K2028" s="37" t="s">
        <v>1570</v>
      </c>
      <c r="N2028" s="14"/>
    </row>
    <row r="2029" spans="1:14" s="13" customFormat="1" ht="112.5">
      <c r="A2029" s="12">
        <v>72101507</v>
      </c>
      <c r="B2029" s="18" t="s">
        <v>1622</v>
      </c>
      <c r="C2029" s="51">
        <v>42037</v>
      </c>
      <c r="D2029" s="62">
        <v>12</v>
      </c>
      <c r="E2029" s="20" t="s">
        <v>1589</v>
      </c>
      <c r="F2029" s="20" t="s">
        <v>55</v>
      </c>
      <c r="G2029" s="79">
        <v>740376000</v>
      </c>
      <c r="H2029" s="79">
        <f t="shared" si="44"/>
        <v>740376000</v>
      </c>
      <c r="I2029" s="19" t="s">
        <v>905</v>
      </c>
      <c r="J2029" s="19" t="s">
        <v>905</v>
      </c>
      <c r="K2029" s="37" t="s">
        <v>1570</v>
      </c>
      <c r="N2029" s="14"/>
    </row>
    <row r="2030" spans="1:14" s="13" customFormat="1" ht="112.5">
      <c r="A2030" s="12">
        <v>72101507</v>
      </c>
      <c r="B2030" s="18" t="s">
        <v>1623</v>
      </c>
      <c r="C2030" s="51">
        <v>42050</v>
      </c>
      <c r="D2030" s="62">
        <v>5</v>
      </c>
      <c r="E2030" s="9" t="s">
        <v>71</v>
      </c>
      <c r="F2030" s="20" t="s">
        <v>55</v>
      </c>
      <c r="G2030" s="79">
        <v>500000000</v>
      </c>
      <c r="H2030" s="79">
        <f t="shared" si="44"/>
        <v>500000000</v>
      </c>
      <c r="I2030" s="19" t="s">
        <v>905</v>
      </c>
      <c r="J2030" s="19" t="s">
        <v>905</v>
      </c>
      <c r="K2030" s="37" t="s">
        <v>1570</v>
      </c>
      <c r="N2030" s="14"/>
    </row>
    <row r="2031" spans="1:14" s="13" customFormat="1" ht="112.5">
      <c r="A2031" s="12">
        <v>72151514</v>
      </c>
      <c r="B2031" s="18" t="s">
        <v>1624</v>
      </c>
      <c r="C2031" s="51">
        <v>42037</v>
      </c>
      <c r="D2031" s="62">
        <v>9</v>
      </c>
      <c r="E2031" s="9" t="s">
        <v>65</v>
      </c>
      <c r="F2031" s="20" t="s">
        <v>55</v>
      </c>
      <c r="G2031" s="79">
        <v>40000000</v>
      </c>
      <c r="H2031" s="79">
        <f t="shared" si="44"/>
        <v>40000000</v>
      </c>
      <c r="I2031" s="19" t="s">
        <v>905</v>
      </c>
      <c r="J2031" s="19" t="s">
        <v>905</v>
      </c>
      <c r="K2031" s="37" t="s">
        <v>1570</v>
      </c>
      <c r="N2031" s="14"/>
    </row>
    <row r="2032" spans="1:14" s="13" customFormat="1" ht="112.5">
      <c r="A2032" s="12">
        <v>72151514</v>
      </c>
      <c r="B2032" s="18" t="s">
        <v>1625</v>
      </c>
      <c r="C2032" s="51">
        <v>42037</v>
      </c>
      <c r="D2032" s="62">
        <v>9</v>
      </c>
      <c r="E2032" s="9" t="s">
        <v>65</v>
      </c>
      <c r="F2032" s="20" t="s">
        <v>55</v>
      </c>
      <c r="G2032" s="79">
        <v>30000000</v>
      </c>
      <c r="H2032" s="79">
        <f t="shared" si="44"/>
        <v>30000000</v>
      </c>
      <c r="I2032" s="19" t="s">
        <v>905</v>
      </c>
      <c r="J2032" s="19" t="s">
        <v>905</v>
      </c>
      <c r="K2032" s="37" t="s">
        <v>1570</v>
      </c>
      <c r="N2032" s="14"/>
    </row>
    <row r="2033" spans="1:14" s="13" customFormat="1" ht="150">
      <c r="A2033" s="12">
        <v>72151704</v>
      </c>
      <c r="B2033" s="18" t="s">
        <v>1626</v>
      </c>
      <c r="C2033" s="51">
        <v>42037</v>
      </c>
      <c r="D2033" s="62">
        <v>9</v>
      </c>
      <c r="E2033" s="9" t="s">
        <v>65</v>
      </c>
      <c r="F2033" s="20" t="s">
        <v>55</v>
      </c>
      <c r="G2033" s="79">
        <v>53000000</v>
      </c>
      <c r="H2033" s="79">
        <f t="shared" si="44"/>
        <v>53000000</v>
      </c>
      <c r="I2033" s="19" t="s">
        <v>905</v>
      </c>
      <c r="J2033" s="19" t="s">
        <v>905</v>
      </c>
      <c r="K2033" s="37" t="s">
        <v>1570</v>
      </c>
      <c r="N2033" s="14"/>
    </row>
    <row r="2034" spans="1:14" s="13" customFormat="1" ht="112.5">
      <c r="A2034" s="12">
        <v>72101511</v>
      </c>
      <c r="B2034" s="18" t="s">
        <v>1627</v>
      </c>
      <c r="C2034" s="51">
        <v>42050</v>
      </c>
      <c r="D2034" s="62">
        <v>6</v>
      </c>
      <c r="E2034" s="9" t="s">
        <v>71</v>
      </c>
      <c r="F2034" s="20" t="s">
        <v>55</v>
      </c>
      <c r="G2034" s="79">
        <v>70000000</v>
      </c>
      <c r="H2034" s="79">
        <f t="shared" si="44"/>
        <v>70000000</v>
      </c>
      <c r="I2034" s="19" t="s">
        <v>905</v>
      </c>
      <c r="J2034" s="19" t="s">
        <v>905</v>
      </c>
      <c r="K2034" s="37" t="s">
        <v>1570</v>
      </c>
      <c r="N2034" s="14"/>
    </row>
    <row r="2035" spans="1:14" s="13" customFormat="1" ht="112.5">
      <c r="A2035" s="12">
        <v>72154010</v>
      </c>
      <c r="B2035" s="18" t="s">
        <v>1628</v>
      </c>
      <c r="C2035" s="51">
        <v>42019</v>
      </c>
      <c r="D2035" s="62">
        <v>9</v>
      </c>
      <c r="E2035" s="9" t="s">
        <v>71</v>
      </c>
      <c r="F2035" s="20" t="s">
        <v>55</v>
      </c>
      <c r="G2035" s="79">
        <v>80000000</v>
      </c>
      <c r="H2035" s="79">
        <f t="shared" si="44"/>
        <v>80000000</v>
      </c>
      <c r="I2035" s="19" t="s">
        <v>905</v>
      </c>
      <c r="J2035" s="19" t="s">
        <v>905</v>
      </c>
      <c r="K2035" s="37" t="s">
        <v>1570</v>
      </c>
      <c r="N2035" s="14"/>
    </row>
    <row r="2036" spans="1:14" s="13" customFormat="1" ht="112.5">
      <c r="A2036" s="12">
        <v>72154010</v>
      </c>
      <c r="B2036" s="18" t="s">
        <v>1629</v>
      </c>
      <c r="C2036" s="51">
        <v>42037</v>
      </c>
      <c r="D2036" s="62">
        <v>10</v>
      </c>
      <c r="E2036" s="9" t="s">
        <v>37</v>
      </c>
      <c r="F2036" s="20" t="s">
        <v>55</v>
      </c>
      <c r="G2036" s="79">
        <v>10000000</v>
      </c>
      <c r="H2036" s="79">
        <f t="shared" si="44"/>
        <v>10000000</v>
      </c>
      <c r="I2036" s="19" t="s">
        <v>905</v>
      </c>
      <c r="J2036" s="19" t="s">
        <v>905</v>
      </c>
      <c r="K2036" s="37" t="s">
        <v>1570</v>
      </c>
      <c r="N2036" s="14"/>
    </row>
    <row r="2037" spans="1:14" s="13" customFormat="1" ht="112.5">
      <c r="A2037" s="12">
        <v>72151001</v>
      </c>
      <c r="B2037" s="18" t="s">
        <v>1630</v>
      </c>
      <c r="C2037" s="51">
        <v>42095</v>
      </c>
      <c r="D2037" s="62">
        <v>5</v>
      </c>
      <c r="E2037" s="9" t="s">
        <v>71</v>
      </c>
      <c r="F2037" s="20" t="s">
        <v>55</v>
      </c>
      <c r="G2037" s="79">
        <v>73000000</v>
      </c>
      <c r="H2037" s="79">
        <f t="shared" si="44"/>
        <v>73000000</v>
      </c>
      <c r="I2037" s="19" t="s">
        <v>905</v>
      </c>
      <c r="J2037" s="19" t="s">
        <v>905</v>
      </c>
      <c r="K2037" s="37" t="s">
        <v>1570</v>
      </c>
      <c r="N2037" s="14"/>
    </row>
    <row r="2038" spans="1:14" s="13" customFormat="1" ht="131.25">
      <c r="A2038" s="12">
        <v>72154066</v>
      </c>
      <c r="B2038" s="18" t="s">
        <v>1631</v>
      </c>
      <c r="C2038" s="51">
        <v>42037</v>
      </c>
      <c r="D2038" s="62">
        <v>6</v>
      </c>
      <c r="E2038" s="9" t="s">
        <v>65</v>
      </c>
      <c r="F2038" s="20" t="s">
        <v>55</v>
      </c>
      <c r="G2038" s="79">
        <v>30000000</v>
      </c>
      <c r="H2038" s="79">
        <f t="shared" si="44"/>
        <v>30000000</v>
      </c>
      <c r="I2038" s="19" t="s">
        <v>905</v>
      </c>
      <c r="J2038" s="19" t="s">
        <v>905</v>
      </c>
      <c r="K2038" s="37" t="s">
        <v>1570</v>
      </c>
      <c r="N2038" s="14"/>
    </row>
    <row r="2039" spans="1:14" s="13" customFormat="1" ht="112.5">
      <c r="A2039" s="12">
        <v>72101516</v>
      </c>
      <c r="B2039" s="18" t="s">
        <v>1632</v>
      </c>
      <c r="C2039" s="51">
        <v>42037</v>
      </c>
      <c r="D2039" s="62">
        <v>12</v>
      </c>
      <c r="E2039" s="9" t="s">
        <v>65</v>
      </c>
      <c r="F2039" s="20" t="s">
        <v>55</v>
      </c>
      <c r="G2039" s="79">
        <v>30000000</v>
      </c>
      <c r="H2039" s="79">
        <f t="shared" si="44"/>
        <v>30000000</v>
      </c>
      <c r="I2039" s="19" t="s">
        <v>905</v>
      </c>
      <c r="J2039" s="19" t="s">
        <v>905</v>
      </c>
      <c r="K2039" s="37" t="s">
        <v>1570</v>
      </c>
      <c r="N2039" s="14"/>
    </row>
    <row r="2040" spans="1:14" s="13" customFormat="1" ht="150">
      <c r="A2040" s="12">
        <v>72151207</v>
      </c>
      <c r="B2040" s="18" t="s">
        <v>1633</v>
      </c>
      <c r="C2040" s="51">
        <v>42050</v>
      </c>
      <c r="D2040" s="62">
        <v>6</v>
      </c>
      <c r="E2040" s="9" t="s">
        <v>71</v>
      </c>
      <c r="F2040" s="20" t="s">
        <v>55</v>
      </c>
      <c r="G2040" s="79">
        <v>80000000</v>
      </c>
      <c r="H2040" s="79">
        <f t="shared" si="44"/>
        <v>80000000</v>
      </c>
      <c r="I2040" s="19" t="s">
        <v>905</v>
      </c>
      <c r="J2040" s="19" t="s">
        <v>905</v>
      </c>
      <c r="K2040" s="37" t="s">
        <v>1570</v>
      </c>
      <c r="N2040" s="14"/>
    </row>
    <row r="2041" spans="1:14" s="13" customFormat="1" ht="112.5">
      <c r="A2041" s="12">
        <v>78181507</v>
      </c>
      <c r="B2041" s="18" t="s">
        <v>1634</v>
      </c>
      <c r="C2041" s="51">
        <v>42096</v>
      </c>
      <c r="D2041" s="62">
        <v>9</v>
      </c>
      <c r="E2041" s="9" t="s">
        <v>71</v>
      </c>
      <c r="F2041" s="20" t="s">
        <v>55</v>
      </c>
      <c r="G2041" s="79">
        <v>85000000</v>
      </c>
      <c r="H2041" s="79">
        <f t="shared" si="44"/>
        <v>85000000</v>
      </c>
      <c r="I2041" s="19" t="s">
        <v>905</v>
      </c>
      <c r="J2041" s="19" t="s">
        <v>905</v>
      </c>
      <c r="K2041" s="37" t="s">
        <v>1570</v>
      </c>
      <c r="N2041" s="14"/>
    </row>
    <row r="2042" spans="1:14" s="13" customFormat="1" ht="112.5">
      <c r="A2042" s="12">
        <v>81100000</v>
      </c>
      <c r="B2042" s="18" t="s">
        <v>1635</v>
      </c>
      <c r="C2042" s="51">
        <v>42037</v>
      </c>
      <c r="D2042" s="62">
        <v>5</v>
      </c>
      <c r="E2042" s="9" t="s">
        <v>71</v>
      </c>
      <c r="F2042" s="20" t="s">
        <v>55</v>
      </c>
      <c r="G2042" s="79">
        <v>50000000</v>
      </c>
      <c r="H2042" s="79">
        <f t="shared" si="44"/>
        <v>50000000</v>
      </c>
      <c r="I2042" s="19" t="s">
        <v>905</v>
      </c>
      <c r="J2042" s="19" t="s">
        <v>905</v>
      </c>
      <c r="K2042" s="37" t="s">
        <v>1570</v>
      </c>
      <c r="N2042" s="14"/>
    </row>
    <row r="2043" spans="1:14" s="13" customFormat="1" ht="112.5">
      <c r="A2043" s="12">
        <v>81100000</v>
      </c>
      <c r="B2043" s="18" t="s">
        <v>1636</v>
      </c>
      <c r="C2043" s="51">
        <v>42037</v>
      </c>
      <c r="D2043" s="62">
        <v>11</v>
      </c>
      <c r="E2043" s="9" t="s">
        <v>71</v>
      </c>
      <c r="F2043" s="20" t="s">
        <v>55</v>
      </c>
      <c r="G2043" s="79">
        <v>80000000</v>
      </c>
      <c r="H2043" s="79">
        <f t="shared" si="44"/>
        <v>80000000</v>
      </c>
      <c r="I2043" s="19" t="s">
        <v>905</v>
      </c>
      <c r="J2043" s="19" t="s">
        <v>905</v>
      </c>
      <c r="K2043" s="37" t="s">
        <v>1570</v>
      </c>
      <c r="N2043" s="14"/>
    </row>
    <row r="2044" spans="1:14" s="13" customFormat="1" ht="112.5">
      <c r="A2044" s="12">
        <v>72103302</v>
      </c>
      <c r="B2044" s="18" t="s">
        <v>1637</v>
      </c>
      <c r="C2044" s="51">
        <v>42096</v>
      </c>
      <c r="D2044" s="62">
        <v>6</v>
      </c>
      <c r="E2044" s="9" t="s">
        <v>71</v>
      </c>
      <c r="F2044" s="20" t="s">
        <v>55</v>
      </c>
      <c r="G2044" s="79">
        <v>160000000</v>
      </c>
      <c r="H2044" s="79">
        <f t="shared" si="44"/>
        <v>160000000</v>
      </c>
      <c r="I2044" s="19" t="s">
        <v>905</v>
      </c>
      <c r="J2044" s="19" t="s">
        <v>905</v>
      </c>
      <c r="K2044" s="37" t="s">
        <v>1570</v>
      </c>
      <c r="N2044" s="14"/>
    </row>
    <row r="2045" spans="1:14" s="13" customFormat="1" ht="112.5">
      <c r="A2045" s="12">
        <v>81101706</v>
      </c>
      <c r="B2045" s="18" t="s">
        <v>1638</v>
      </c>
      <c r="C2045" s="51">
        <v>42096</v>
      </c>
      <c r="D2045" s="62">
        <v>8</v>
      </c>
      <c r="E2045" s="9" t="s">
        <v>71</v>
      </c>
      <c r="F2045" s="20" t="s">
        <v>55</v>
      </c>
      <c r="G2045" s="79">
        <v>150000000</v>
      </c>
      <c r="H2045" s="79">
        <f t="shared" si="44"/>
        <v>150000000</v>
      </c>
      <c r="I2045" s="19" t="s">
        <v>905</v>
      </c>
      <c r="J2045" s="19" t="s">
        <v>905</v>
      </c>
      <c r="K2045" s="37" t="s">
        <v>1570</v>
      </c>
      <c r="N2045" s="14"/>
    </row>
    <row r="2046" spans="1:14" s="13" customFormat="1" ht="112.5">
      <c r="A2046" s="12">
        <v>72101507</v>
      </c>
      <c r="B2046" s="18" t="s">
        <v>1639</v>
      </c>
      <c r="C2046" s="51" t="s">
        <v>40</v>
      </c>
      <c r="D2046" s="62">
        <v>11</v>
      </c>
      <c r="E2046" s="9" t="s">
        <v>40</v>
      </c>
      <c r="F2046" s="20" t="s">
        <v>55</v>
      </c>
      <c r="G2046" s="79">
        <v>10000000</v>
      </c>
      <c r="H2046" s="79">
        <f t="shared" si="44"/>
        <v>10000000</v>
      </c>
      <c r="I2046" s="19" t="s">
        <v>905</v>
      </c>
      <c r="J2046" s="19" t="s">
        <v>905</v>
      </c>
      <c r="K2046" s="37" t="s">
        <v>1570</v>
      </c>
      <c r="N2046" s="14"/>
    </row>
    <row r="2047" spans="1:14" s="13" customFormat="1" ht="112.5">
      <c r="A2047" s="12">
        <v>84131501</v>
      </c>
      <c r="B2047" s="18" t="s">
        <v>1640</v>
      </c>
      <c r="C2047" s="51">
        <v>42037</v>
      </c>
      <c r="D2047" s="62">
        <v>12</v>
      </c>
      <c r="E2047" s="20" t="s">
        <v>1589</v>
      </c>
      <c r="F2047" s="20" t="s">
        <v>55</v>
      </c>
      <c r="G2047" s="79">
        <v>432999000</v>
      </c>
      <c r="H2047" s="79">
        <f t="shared" si="44"/>
        <v>432999000</v>
      </c>
      <c r="I2047" s="19" t="s">
        <v>905</v>
      </c>
      <c r="J2047" s="19" t="s">
        <v>905</v>
      </c>
      <c r="K2047" s="37" t="s">
        <v>1570</v>
      </c>
      <c r="N2047" s="14"/>
    </row>
    <row r="2048" spans="1:14" s="13" customFormat="1" ht="112.5">
      <c r="A2048" s="12">
        <v>84131501</v>
      </c>
      <c r="B2048" s="18" t="s">
        <v>1641</v>
      </c>
      <c r="C2048" s="51">
        <v>42037</v>
      </c>
      <c r="D2048" s="62">
        <v>12</v>
      </c>
      <c r="E2048" s="20" t="s">
        <v>1589</v>
      </c>
      <c r="F2048" s="20" t="s">
        <v>55</v>
      </c>
      <c r="G2048" s="79">
        <v>200000000</v>
      </c>
      <c r="H2048" s="79">
        <f t="shared" si="44"/>
        <v>200000000</v>
      </c>
      <c r="I2048" s="19" t="s">
        <v>905</v>
      </c>
      <c r="J2048" s="19" t="s">
        <v>905</v>
      </c>
      <c r="K2048" s="37" t="s">
        <v>1570</v>
      </c>
      <c r="N2048" s="14"/>
    </row>
    <row r="2049" spans="1:14" s="13" customFormat="1" ht="112.5">
      <c r="A2049" s="12">
        <v>84131501</v>
      </c>
      <c r="B2049" s="18" t="s">
        <v>1642</v>
      </c>
      <c r="C2049" s="51">
        <v>42037</v>
      </c>
      <c r="D2049" s="62">
        <v>12</v>
      </c>
      <c r="E2049" s="20" t="s">
        <v>1589</v>
      </c>
      <c r="F2049" s="20" t="s">
        <v>55</v>
      </c>
      <c r="G2049" s="79">
        <v>477001000</v>
      </c>
      <c r="H2049" s="79">
        <f t="shared" si="44"/>
        <v>477001000</v>
      </c>
      <c r="I2049" s="19" t="s">
        <v>905</v>
      </c>
      <c r="J2049" s="19" t="s">
        <v>905</v>
      </c>
      <c r="K2049" s="37" t="s">
        <v>1570</v>
      </c>
      <c r="N2049" s="14"/>
    </row>
    <row r="2050" spans="1:14" s="13" customFormat="1" ht="112.5">
      <c r="A2050" s="12">
        <v>84131603</v>
      </c>
      <c r="B2050" s="18" t="s">
        <v>1643</v>
      </c>
      <c r="C2050" s="51">
        <v>42037</v>
      </c>
      <c r="D2050" s="62">
        <v>12</v>
      </c>
      <c r="E2050" s="9" t="s">
        <v>65</v>
      </c>
      <c r="F2050" s="20" t="s">
        <v>55</v>
      </c>
      <c r="G2050" s="79">
        <v>20000000</v>
      </c>
      <c r="H2050" s="79">
        <f t="shared" si="44"/>
        <v>20000000</v>
      </c>
      <c r="I2050" s="19" t="s">
        <v>905</v>
      </c>
      <c r="J2050" s="19" t="s">
        <v>905</v>
      </c>
      <c r="K2050" s="37" t="s">
        <v>1570</v>
      </c>
      <c r="N2050" s="14"/>
    </row>
    <row r="2051" spans="1:14" s="13" customFormat="1" ht="112.5">
      <c r="A2051" s="12">
        <v>84131501</v>
      </c>
      <c r="B2051" s="18" t="s">
        <v>1644</v>
      </c>
      <c r="C2051" s="51" t="s">
        <v>40</v>
      </c>
      <c r="D2051" s="62" t="s">
        <v>40</v>
      </c>
      <c r="E2051" s="9" t="s">
        <v>40</v>
      </c>
      <c r="F2051" s="20" t="s">
        <v>55</v>
      </c>
      <c r="G2051" s="79">
        <v>30000000</v>
      </c>
      <c r="H2051" s="79">
        <f t="shared" si="44"/>
        <v>30000000</v>
      </c>
      <c r="I2051" s="19" t="s">
        <v>905</v>
      </c>
      <c r="J2051" s="19" t="s">
        <v>905</v>
      </c>
      <c r="K2051" s="37" t="s">
        <v>1570</v>
      </c>
      <c r="N2051" s="14"/>
    </row>
    <row r="2052" spans="1:14" s="13" customFormat="1" ht="112.5">
      <c r="A2052" s="12">
        <v>83100000</v>
      </c>
      <c r="B2052" s="18" t="s">
        <v>1645</v>
      </c>
      <c r="C2052" s="51" t="s">
        <v>40</v>
      </c>
      <c r="D2052" s="62" t="s">
        <v>40</v>
      </c>
      <c r="E2052" s="9" t="s">
        <v>40</v>
      </c>
      <c r="F2052" s="20" t="s">
        <v>55</v>
      </c>
      <c r="G2052" s="79">
        <v>860000000</v>
      </c>
      <c r="H2052" s="79">
        <f t="shared" si="44"/>
        <v>860000000</v>
      </c>
      <c r="I2052" s="19" t="s">
        <v>905</v>
      </c>
      <c r="J2052" s="19" t="s">
        <v>905</v>
      </c>
      <c r="K2052" s="37" t="s">
        <v>1570</v>
      </c>
      <c r="N2052" s="14"/>
    </row>
    <row r="2053" spans="1:14" s="13" customFormat="1" ht="112.5">
      <c r="A2053" s="12">
        <v>83101500</v>
      </c>
      <c r="B2053" s="18" t="s">
        <v>1646</v>
      </c>
      <c r="C2053" s="51" t="s">
        <v>40</v>
      </c>
      <c r="D2053" s="62" t="s">
        <v>40</v>
      </c>
      <c r="E2053" s="9" t="s">
        <v>40</v>
      </c>
      <c r="F2053" s="20" t="s">
        <v>55</v>
      </c>
      <c r="G2053" s="79">
        <v>120000000</v>
      </c>
      <c r="H2053" s="79">
        <f t="shared" si="44"/>
        <v>120000000</v>
      </c>
      <c r="I2053" s="19" t="s">
        <v>905</v>
      </c>
      <c r="J2053" s="19" t="s">
        <v>905</v>
      </c>
      <c r="K2053" s="37" t="s">
        <v>1570</v>
      </c>
      <c r="N2053" s="14"/>
    </row>
    <row r="2054" spans="1:14" s="13" customFormat="1" ht="112.5">
      <c r="A2054" s="12">
        <v>76121503</v>
      </c>
      <c r="B2054" s="18" t="s">
        <v>1647</v>
      </c>
      <c r="C2054" s="51" t="s">
        <v>40</v>
      </c>
      <c r="D2054" s="62" t="s">
        <v>40</v>
      </c>
      <c r="E2054" s="9" t="s">
        <v>40</v>
      </c>
      <c r="F2054" s="20" t="s">
        <v>55</v>
      </c>
      <c r="G2054" s="79">
        <v>106000000</v>
      </c>
      <c r="H2054" s="79">
        <f t="shared" si="44"/>
        <v>106000000</v>
      </c>
      <c r="I2054" s="19" t="s">
        <v>905</v>
      </c>
      <c r="J2054" s="19" t="s">
        <v>905</v>
      </c>
      <c r="K2054" s="37" t="s">
        <v>1570</v>
      </c>
      <c r="N2054" s="14"/>
    </row>
    <row r="2055" spans="1:14" s="13" customFormat="1" ht="112.5">
      <c r="A2055" s="12">
        <v>76121503</v>
      </c>
      <c r="B2055" s="18" t="s">
        <v>1648</v>
      </c>
      <c r="C2055" s="51" t="s">
        <v>40</v>
      </c>
      <c r="D2055" s="62" t="s">
        <v>40</v>
      </c>
      <c r="E2055" s="9" t="s">
        <v>40</v>
      </c>
      <c r="F2055" s="20" t="s">
        <v>55</v>
      </c>
      <c r="G2055" s="79">
        <v>8000000</v>
      </c>
      <c r="H2055" s="79">
        <f t="shared" si="44"/>
        <v>8000000</v>
      </c>
      <c r="I2055" s="19" t="s">
        <v>905</v>
      </c>
      <c r="J2055" s="19" t="s">
        <v>905</v>
      </c>
      <c r="K2055" s="37" t="s">
        <v>1570</v>
      </c>
      <c r="N2055" s="14"/>
    </row>
    <row r="2056" spans="1:14" s="13" customFormat="1" ht="112.5">
      <c r="A2056" s="12">
        <v>76121503</v>
      </c>
      <c r="B2056" s="18" t="s">
        <v>1649</v>
      </c>
      <c r="C2056" s="51" t="s">
        <v>40</v>
      </c>
      <c r="D2056" s="62" t="s">
        <v>40</v>
      </c>
      <c r="E2056" s="9" t="s">
        <v>40</v>
      </c>
      <c r="F2056" s="20" t="s">
        <v>55</v>
      </c>
      <c r="G2056" s="79">
        <v>12000000</v>
      </c>
      <c r="H2056" s="79">
        <f t="shared" si="44"/>
        <v>12000000</v>
      </c>
      <c r="I2056" s="19" t="s">
        <v>905</v>
      </c>
      <c r="J2056" s="19" t="s">
        <v>905</v>
      </c>
      <c r="K2056" s="37" t="s">
        <v>1570</v>
      </c>
      <c r="N2056" s="14"/>
    </row>
    <row r="2057" spans="1:14" s="13" customFormat="1" ht="112.5">
      <c r="A2057" s="12">
        <v>83100000</v>
      </c>
      <c r="B2057" s="18" t="s">
        <v>1650</v>
      </c>
      <c r="C2057" s="51" t="s">
        <v>40</v>
      </c>
      <c r="D2057" s="62" t="s">
        <v>40</v>
      </c>
      <c r="E2057" s="9" t="s">
        <v>40</v>
      </c>
      <c r="F2057" s="20" t="s">
        <v>55</v>
      </c>
      <c r="G2057" s="79">
        <v>450000000</v>
      </c>
      <c r="H2057" s="79">
        <f t="shared" si="44"/>
        <v>450000000</v>
      </c>
      <c r="I2057" s="19" t="s">
        <v>905</v>
      </c>
      <c r="J2057" s="19" t="s">
        <v>905</v>
      </c>
      <c r="K2057" s="37" t="s">
        <v>1570</v>
      </c>
      <c r="N2057" s="14"/>
    </row>
    <row r="2058" spans="1:14" s="13" customFormat="1" ht="112.5">
      <c r="A2058" s="12">
        <v>83101600</v>
      </c>
      <c r="B2058" s="18" t="s">
        <v>1651</v>
      </c>
      <c r="C2058" s="51" t="s">
        <v>40</v>
      </c>
      <c r="D2058" s="62" t="s">
        <v>40</v>
      </c>
      <c r="E2058" s="9" t="s">
        <v>40</v>
      </c>
      <c r="F2058" s="20" t="s">
        <v>55</v>
      </c>
      <c r="G2058" s="79">
        <v>8000000</v>
      </c>
      <c r="H2058" s="79">
        <f t="shared" si="44"/>
        <v>8000000</v>
      </c>
      <c r="I2058" s="19" t="s">
        <v>905</v>
      </c>
      <c r="J2058" s="19" t="s">
        <v>905</v>
      </c>
      <c r="K2058" s="37" t="s">
        <v>1570</v>
      </c>
      <c r="N2058" s="14"/>
    </row>
    <row r="2059" spans="1:14" s="13" customFormat="1" ht="93.75">
      <c r="A2059" s="12">
        <v>86101705</v>
      </c>
      <c r="B2059" s="18" t="s">
        <v>1652</v>
      </c>
      <c r="C2059" s="51" t="s">
        <v>40</v>
      </c>
      <c r="D2059" s="62">
        <v>12</v>
      </c>
      <c r="E2059" s="9" t="s">
        <v>40</v>
      </c>
      <c r="F2059" s="20" t="s">
        <v>55</v>
      </c>
      <c r="G2059" s="79">
        <v>30000000</v>
      </c>
      <c r="H2059" s="79">
        <f t="shared" si="44"/>
        <v>30000000</v>
      </c>
      <c r="I2059" s="19" t="s">
        <v>905</v>
      </c>
      <c r="J2059" s="19" t="s">
        <v>905</v>
      </c>
      <c r="K2059" s="37" t="s">
        <v>1574</v>
      </c>
      <c r="N2059" s="14"/>
    </row>
    <row r="2060" spans="1:14" s="13" customFormat="1" ht="93.75">
      <c r="A2060" s="12">
        <v>86101705</v>
      </c>
      <c r="B2060" s="18" t="s">
        <v>1653</v>
      </c>
      <c r="C2060" s="51">
        <v>42079</v>
      </c>
      <c r="D2060" s="11">
        <v>6</v>
      </c>
      <c r="E2060" s="9" t="s">
        <v>40</v>
      </c>
      <c r="F2060" s="20" t="s">
        <v>55</v>
      </c>
      <c r="G2060" s="79">
        <v>321000000</v>
      </c>
      <c r="H2060" s="79">
        <f t="shared" si="44"/>
        <v>321000000</v>
      </c>
      <c r="I2060" s="19" t="s">
        <v>905</v>
      </c>
      <c r="J2060" s="19" t="s">
        <v>905</v>
      </c>
      <c r="K2060" s="37" t="s">
        <v>1574</v>
      </c>
      <c r="N2060" s="14"/>
    </row>
    <row r="2061" spans="1:14" s="13" customFormat="1" ht="93.75">
      <c r="A2061" s="12">
        <v>80141625</v>
      </c>
      <c r="B2061" s="18" t="s">
        <v>1654</v>
      </c>
      <c r="C2061" s="51" t="s">
        <v>40</v>
      </c>
      <c r="D2061" s="62" t="s">
        <v>40</v>
      </c>
      <c r="E2061" s="9" t="s">
        <v>40</v>
      </c>
      <c r="F2061" s="20" t="s">
        <v>55</v>
      </c>
      <c r="G2061" s="79">
        <v>12812800</v>
      </c>
      <c r="H2061" s="79">
        <f t="shared" si="44"/>
        <v>12812800</v>
      </c>
      <c r="I2061" s="19" t="s">
        <v>905</v>
      </c>
      <c r="J2061" s="19" t="s">
        <v>905</v>
      </c>
      <c r="K2061" s="37" t="s">
        <v>1574</v>
      </c>
      <c r="N2061" s="14"/>
    </row>
    <row r="2062" spans="1:14" s="13" customFormat="1" ht="93.75">
      <c r="A2062" s="12">
        <v>80141625</v>
      </c>
      <c r="B2062" s="18" t="s">
        <v>1655</v>
      </c>
      <c r="C2062" s="51" t="s">
        <v>40</v>
      </c>
      <c r="D2062" s="11" t="s">
        <v>40</v>
      </c>
      <c r="E2062" s="9" t="s">
        <v>40</v>
      </c>
      <c r="F2062" s="20" t="s">
        <v>55</v>
      </c>
      <c r="G2062" s="79">
        <v>35235200</v>
      </c>
      <c r="H2062" s="79">
        <f t="shared" si="44"/>
        <v>35235200</v>
      </c>
      <c r="I2062" s="19" t="s">
        <v>905</v>
      </c>
      <c r="J2062" s="19" t="s">
        <v>905</v>
      </c>
      <c r="K2062" s="37" t="s">
        <v>1574</v>
      </c>
      <c r="N2062" s="14"/>
    </row>
    <row r="2063" spans="1:14" s="13" customFormat="1" ht="93.75">
      <c r="A2063" s="12">
        <v>80141625</v>
      </c>
      <c r="B2063" s="18" t="s">
        <v>1254</v>
      </c>
      <c r="C2063" s="51">
        <v>42143</v>
      </c>
      <c r="D2063" s="11">
        <v>6</v>
      </c>
      <c r="E2063" s="9" t="s">
        <v>37</v>
      </c>
      <c r="F2063" s="20" t="s">
        <v>55</v>
      </c>
      <c r="G2063" s="79">
        <v>221952000</v>
      </c>
      <c r="H2063" s="79">
        <f t="shared" si="44"/>
        <v>221952000</v>
      </c>
      <c r="I2063" s="19" t="s">
        <v>905</v>
      </c>
      <c r="J2063" s="19" t="s">
        <v>905</v>
      </c>
      <c r="K2063" s="37" t="s">
        <v>1574</v>
      </c>
      <c r="N2063" s="14"/>
    </row>
    <row r="2064" spans="1:14" s="13" customFormat="1" ht="93.75">
      <c r="A2064" s="12">
        <v>80141625</v>
      </c>
      <c r="B2064" s="18" t="s">
        <v>1656</v>
      </c>
      <c r="C2064" s="51" t="s">
        <v>40</v>
      </c>
      <c r="D2064" s="11" t="s">
        <v>40</v>
      </c>
      <c r="E2064" s="9" t="s">
        <v>40</v>
      </c>
      <c r="F2064" s="20" t="s">
        <v>55</v>
      </c>
      <c r="G2064" s="79">
        <v>30000000</v>
      </c>
      <c r="H2064" s="79">
        <f t="shared" si="44"/>
        <v>30000000</v>
      </c>
      <c r="I2064" s="19" t="s">
        <v>905</v>
      </c>
      <c r="J2064" s="19" t="s">
        <v>905</v>
      </c>
      <c r="K2064" s="37" t="s">
        <v>1574</v>
      </c>
      <c r="N2064" s="14"/>
    </row>
    <row r="2065" spans="1:14" s="13" customFormat="1" ht="112.5">
      <c r="A2065" s="12">
        <v>80141607</v>
      </c>
      <c r="B2065" s="18" t="s">
        <v>1657</v>
      </c>
      <c r="C2065" s="51">
        <v>42096</v>
      </c>
      <c r="D2065" s="62">
        <v>6</v>
      </c>
      <c r="E2065" s="9" t="s">
        <v>71</v>
      </c>
      <c r="F2065" s="20" t="s">
        <v>55</v>
      </c>
      <c r="G2065" s="79">
        <v>110000000</v>
      </c>
      <c r="H2065" s="79">
        <f t="shared" si="44"/>
        <v>110000000</v>
      </c>
      <c r="I2065" s="19" t="s">
        <v>905</v>
      </c>
      <c r="J2065" s="19" t="s">
        <v>905</v>
      </c>
      <c r="K2065" s="37" t="s">
        <v>1570</v>
      </c>
      <c r="N2065" s="14"/>
    </row>
    <row r="2066" spans="1:14" s="13" customFormat="1" ht="93.75">
      <c r="A2066" s="12">
        <v>93141808</v>
      </c>
      <c r="B2066" s="18" t="s">
        <v>1658</v>
      </c>
      <c r="C2066" s="51">
        <v>42095</v>
      </c>
      <c r="D2066" s="62">
        <v>2</v>
      </c>
      <c r="E2066" s="9" t="s">
        <v>65</v>
      </c>
      <c r="F2066" s="20" t="s">
        <v>55</v>
      </c>
      <c r="G2066" s="79">
        <v>50000000</v>
      </c>
      <c r="H2066" s="79">
        <f t="shared" si="44"/>
        <v>50000000</v>
      </c>
      <c r="I2066" s="19" t="s">
        <v>905</v>
      </c>
      <c r="J2066" s="19" t="s">
        <v>905</v>
      </c>
      <c r="K2066" s="37" t="s">
        <v>1574</v>
      </c>
      <c r="N2066" s="14"/>
    </row>
    <row r="2067" spans="1:14" s="13" customFormat="1" ht="93.75">
      <c r="A2067" s="12">
        <v>93141808</v>
      </c>
      <c r="B2067" s="18" t="s">
        <v>1659</v>
      </c>
      <c r="C2067" s="51">
        <v>42064</v>
      </c>
      <c r="D2067" s="62">
        <v>10</v>
      </c>
      <c r="E2067" s="9" t="s">
        <v>37</v>
      </c>
      <c r="F2067" s="20" t="s">
        <v>55</v>
      </c>
      <c r="G2067" s="79">
        <v>59000000</v>
      </c>
      <c r="H2067" s="79">
        <f t="shared" si="44"/>
        <v>59000000</v>
      </c>
      <c r="I2067" s="19" t="s">
        <v>905</v>
      </c>
      <c r="J2067" s="19" t="s">
        <v>905</v>
      </c>
      <c r="K2067" s="37" t="s">
        <v>1574</v>
      </c>
      <c r="N2067" s="14"/>
    </row>
    <row r="2068" spans="1:14" s="13" customFormat="1" ht="112.5">
      <c r="A2068" s="12">
        <v>93141808</v>
      </c>
      <c r="B2068" s="18" t="s">
        <v>1660</v>
      </c>
      <c r="C2068" s="51">
        <v>42095</v>
      </c>
      <c r="D2068" s="62">
        <v>2</v>
      </c>
      <c r="E2068" s="9" t="s">
        <v>65</v>
      </c>
      <c r="F2068" s="20" t="s">
        <v>55</v>
      </c>
      <c r="G2068" s="79">
        <v>10000000</v>
      </c>
      <c r="H2068" s="79">
        <f t="shared" si="44"/>
        <v>10000000</v>
      </c>
      <c r="I2068" s="19" t="s">
        <v>905</v>
      </c>
      <c r="J2068" s="19" t="s">
        <v>905</v>
      </c>
      <c r="K2068" s="37" t="s">
        <v>1574</v>
      </c>
      <c r="N2068" s="14"/>
    </row>
    <row r="2069" spans="1:14" s="13" customFormat="1" ht="93.75">
      <c r="A2069" s="12">
        <v>93141808</v>
      </c>
      <c r="B2069" s="18" t="s">
        <v>1661</v>
      </c>
      <c r="C2069" s="51">
        <v>42095</v>
      </c>
      <c r="D2069" s="62">
        <v>4</v>
      </c>
      <c r="E2069" s="9" t="s">
        <v>71</v>
      </c>
      <c r="F2069" s="20" t="s">
        <v>55</v>
      </c>
      <c r="G2069" s="79">
        <v>81000000</v>
      </c>
      <c r="H2069" s="79">
        <f t="shared" si="44"/>
        <v>81000000</v>
      </c>
      <c r="I2069" s="19" t="s">
        <v>905</v>
      </c>
      <c r="J2069" s="19" t="s">
        <v>905</v>
      </c>
      <c r="K2069" s="37" t="s">
        <v>1574</v>
      </c>
      <c r="N2069" s="14"/>
    </row>
    <row r="2070" spans="1:14" s="13" customFormat="1" ht="112.5">
      <c r="A2070" s="12">
        <v>93151510</v>
      </c>
      <c r="B2070" s="18" t="s">
        <v>1662</v>
      </c>
      <c r="C2070" s="51" t="s">
        <v>40</v>
      </c>
      <c r="D2070" s="62" t="s">
        <v>40</v>
      </c>
      <c r="E2070" s="9" t="s">
        <v>40</v>
      </c>
      <c r="F2070" s="20" t="s">
        <v>55</v>
      </c>
      <c r="G2070" s="79">
        <v>5000000</v>
      </c>
      <c r="H2070" s="79">
        <f t="shared" si="44"/>
        <v>5000000</v>
      </c>
      <c r="I2070" s="19" t="s">
        <v>905</v>
      </c>
      <c r="J2070" s="19" t="s">
        <v>905</v>
      </c>
      <c r="K2070" s="37" t="s">
        <v>1570</v>
      </c>
      <c r="N2070" s="14"/>
    </row>
    <row r="2071" spans="1:14" s="13" customFormat="1" ht="112.5">
      <c r="A2071" s="12">
        <v>93151510</v>
      </c>
      <c r="B2071" s="18" t="s">
        <v>1663</v>
      </c>
      <c r="C2071" s="51" t="s">
        <v>40</v>
      </c>
      <c r="D2071" s="62" t="s">
        <v>40</v>
      </c>
      <c r="E2071" s="9" t="s">
        <v>40</v>
      </c>
      <c r="F2071" s="20" t="s">
        <v>55</v>
      </c>
      <c r="G2071" s="79">
        <v>1440000</v>
      </c>
      <c r="H2071" s="79">
        <f t="shared" si="44"/>
        <v>1440000</v>
      </c>
      <c r="I2071" s="19" t="s">
        <v>905</v>
      </c>
      <c r="J2071" s="19" t="s">
        <v>905</v>
      </c>
      <c r="K2071" s="37" t="s">
        <v>1570</v>
      </c>
      <c r="N2071" s="14"/>
    </row>
    <row r="2072" spans="1:14" s="13" customFormat="1" ht="112.5">
      <c r="A2072" s="12">
        <v>84120000</v>
      </c>
      <c r="B2072" s="18" t="s">
        <v>1664</v>
      </c>
      <c r="C2072" s="51" t="s">
        <v>40</v>
      </c>
      <c r="D2072" s="62" t="s">
        <v>40</v>
      </c>
      <c r="E2072" s="9" t="s">
        <v>40</v>
      </c>
      <c r="F2072" s="20" t="s">
        <v>55</v>
      </c>
      <c r="G2072" s="79">
        <v>50000000</v>
      </c>
      <c r="H2072" s="79">
        <f t="shared" si="44"/>
        <v>50000000</v>
      </c>
      <c r="I2072" s="19" t="s">
        <v>905</v>
      </c>
      <c r="J2072" s="19" t="s">
        <v>905</v>
      </c>
      <c r="K2072" s="37" t="s">
        <v>1570</v>
      </c>
      <c r="N2072" s="14"/>
    </row>
    <row r="2073" spans="1:14" s="13" customFormat="1" ht="112.5">
      <c r="A2073" s="12">
        <v>93151510</v>
      </c>
      <c r="B2073" s="18" t="s">
        <v>1665</v>
      </c>
      <c r="C2073" s="51" t="s">
        <v>40</v>
      </c>
      <c r="D2073" s="62" t="s">
        <v>40</v>
      </c>
      <c r="E2073" s="9" t="s">
        <v>40</v>
      </c>
      <c r="F2073" s="20" t="s">
        <v>55</v>
      </c>
      <c r="G2073" s="79">
        <v>2460000</v>
      </c>
      <c r="H2073" s="79">
        <f t="shared" si="44"/>
        <v>2460000</v>
      </c>
      <c r="I2073" s="19" t="s">
        <v>905</v>
      </c>
      <c r="J2073" s="19" t="s">
        <v>905</v>
      </c>
      <c r="K2073" s="37" t="s">
        <v>1570</v>
      </c>
      <c r="N2073" s="14"/>
    </row>
    <row r="2074" spans="1:14" s="13" customFormat="1" ht="112.5">
      <c r="A2074" s="12" t="s">
        <v>1666</v>
      </c>
      <c r="B2074" s="18" t="s">
        <v>1667</v>
      </c>
      <c r="C2074" s="51" t="s">
        <v>40</v>
      </c>
      <c r="D2074" s="62" t="s">
        <v>40</v>
      </c>
      <c r="E2074" s="9" t="s">
        <v>40</v>
      </c>
      <c r="F2074" s="20" t="s">
        <v>66</v>
      </c>
      <c r="G2074" s="79">
        <v>12000000</v>
      </c>
      <c r="H2074" s="79">
        <f t="shared" si="44"/>
        <v>12000000</v>
      </c>
      <c r="I2074" s="19" t="s">
        <v>905</v>
      </c>
      <c r="J2074" s="19" t="s">
        <v>905</v>
      </c>
      <c r="K2074" s="37" t="s">
        <v>1570</v>
      </c>
      <c r="N2074" s="14"/>
    </row>
    <row r="2075" spans="1:14" s="13" customFormat="1" ht="112.5">
      <c r="A2075" s="12" t="s">
        <v>1666</v>
      </c>
      <c r="B2075" s="18" t="s">
        <v>1668</v>
      </c>
      <c r="C2075" s="51" t="s">
        <v>40</v>
      </c>
      <c r="D2075" s="62" t="s">
        <v>40</v>
      </c>
      <c r="E2075" s="9" t="s">
        <v>40</v>
      </c>
      <c r="F2075" s="20" t="s">
        <v>66</v>
      </c>
      <c r="G2075" s="79">
        <v>30000000</v>
      </c>
      <c r="H2075" s="79">
        <f t="shared" si="44"/>
        <v>30000000</v>
      </c>
      <c r="I2075" s="19" t="s">
        <v>905</v>
      </c>
      <c r="J2075" s="19" t="s">
        <v>905</v>
      </c>
      <c r="K2075" s="37" t="s">
        <v>1570</v>
      </c>
      <c r="N2075" s="14"/>
    </row>
    <row r="2076" spans="1:14" s="13" customFormat="1" ht="112.5">
      <c r="A2076" s="12" t="s">
        <v>1666</v>
      </c>
      <c r="B2076" s="18" t="s">
        <v>1669</v>
      </c>
      <c r="C2076" s="51" t="s">
        <v>40</v>
      </c>
      <c r="D2076" s="62" t="s">
        <v>40</v>
      </c>
      <c r="E2076" s="9" t="s">
        <v>40</v>
      </c>
      <c r="F2076" s="20" t="s">
        <v>66</v>
      </c>
      <c r="G2076" s="79">
        <v>350000000</v>
      </c>
      <c r="H2076" s="79">
        <f t="shared" si="44"/>
        <v>350000000</v>
      </c>
      <c r="I2076" s="19" t="s">
        <v>905</v>
      </c>
      <c r="J2076" s="19" t="s">
        <v>905</v>
      </c>
      <c r="K2076" s="37" t="s">
        <v>1570</v>
      </c>
      <c r="N2076" s="14"/>
    </row>
    <row r="2077" spans="1:14" s="13" customFormat="1" ht="112.5">
      <c r="A2077" s="12" t="s">
        <v>1666</v>
      </c>
      <c r="B2077" s="18" t="s">
        <v>1670</v>
      </c>
      <c r="C2077" s="51" t="s">
        <v>40</v>
      </c>
      <c r="D2077" s="62" t="s">
        <v>40</v>
      </c>
      <c r="E2077" s="9" t="s">
        <v>40</v>
      </c>
      <c r="F2077" s="20" t="s">
        <v>66</v>
      </c>
      <c r="G2077" s="79">
        <v>4902499000</v>
      </c>
      <c r="H2077" s="79">
        <f t="shared" si="44"/>
        <v>4902499000</v>
      </c>
      <c r="I2077" s="19" t="s">
        <v>905</v>
      </c>
      <c r="J2077" s="19" t="s">
        <v>905</v>
      </c>
      <c r="K2077" s="37" t="s">
        <v>1570</v>
      </c>
      <c r="N2077" s="14"/>
    </row>
    <row r="2078" spans="1:14" s="13" customFormat="1" ht="112.5">
      <c r="A2078" s="12" t="s">
        <v>1666</v>
      </c>
      <c r="B2078" s="18" t="s">
        <v>1671</v>
      </c>
      <c r="C2078" s="51" t="s">
        <v>40</v>
      </c>
      <c r="D2078" s="62" t="s">
        <v>40</v>
      </c>
      <c r="E2078" s="9" t="s">
        <v>40</v>
      </c>
      <c r="F2078" s="20" t="s">
        <v>55</v>
      </c>
      <c r="G2078" s="79">
        <v>2200000000</v>
      </c>
      <c r="H2078" s="79">
        <f t="shared" si="44"/>
        <v>2200000000</v>
      </c>
      <c r="I2078" s="19" t="s">
        <v>905</v>
      </c>
      <c r="J2078" s="19" t="s">
        <v>905</v>
      </c>
      <c r="K2078" s="37" t="s">
        <v>1570</v>
      </c>
      <c r="N2078" s="14"/>
    </row>
    <row r="2079" spans="1:14" ht="15">
      <c r="A2079" s="1"/>
      <c r="B2079" s="89"/>
      <c r="C2079" s="1"/>
      <c r="D2079" s="1"/>
      <c r="E2079" s="1"/>
      <c r="F2079" s="1"/>
      <c r="G2079" s="63"/>
      <c r="H2079" s="69"/>
      <c r="I2079" s="1"/>
      <c r="J2079" s="1"/>
      <c r="K2079" s="68"/>
      <c r="N2079" s="10"/>
    </row>
    <row r="2080" spans="2:9" ht="15.75">
      <c r="B2080" s="90"/>
      <c r="C2080" s="49"/>
      <c r="D2080" s="49"/>
      <c r="E2080" s="49"/>
      <c r="F2080" s="49"/>
      <c r="G2080" s="50"/>
      <c r="I2080" s="48"/>
    </row>
    <row r="2081" spans="2:7" ht="15.75">
      <c r="B2081" s="90"/>
      <c r="C2081" s="49"/>
      <c r="D2081" s="49"/>
      <c r="E2081" s="49"/>
      <c r="F2081" s="49"/>
      <c r="G2081" s="50"/>
    </row>
    <row r="2082" spans="2:7" ht="15.75">
      <c r="B2082" s="90"/>
      <c r="C2082" s="49"/>
      <c r="D2082" s="49"/>
      <c r="E2082" s="49"/>
      <c r="F2082" s="49"/>
      <c r="G2082" s="50"/>
    </row>
    <row r="2083" spans="2:7" ht="15.75">
      <c r="B2083" s="90"/>
      <c r="C2083" s="49"/>
      <c r="D2083" s="49"/>
      <c r="E2083" s="49"/>
      <c r="F2083" s="49"/>
      <c r="G2083" s="50"/>
    </row>
    <row r="2085" ht="15.75">
      <c r="G2085" s="50"/>
    </row>
  </sheetData>
  <sheetProtection sheet="1" objects="1" scenarios="1"/>
  <mergeCells count="28">
    <mergeCell ref="A1:B8"/>
    <mergeCell ref="C1:H8"/>
    <mergeCell ref="I1:J8"/>
    <mergeCell ref="K1:K8"/>
    <mergeCell ref="B9:H9"/>
    <mergeCell ref="I9:J11"/>
    <mergeCell ref="B10:H10"/>
    <mergeCell ref="B11:H11"/>
    <mergeCell ref="B12:H12"/>
    <mergeCell ref="I12:J12"/>
    <mergeCell ref="B13:H13"/>
    <mergeCell ref="I13:J13"/>
    <mergeCell ref="B14:H14"/>
    <mergeCell ref="I14:J14"/>
    <mergeCell ref="K17:K18"/>
    <mergeCell ref="B15:H15"/>
    <mergeCell ref="I15:J15"/>
    <mergeCell ref="A16:K16"/>
    <mergeCell ref="A17:A18"/>
    <mergeCell ref="B17:B18"/>
    <mergeCell ref="C17:C18"/>
    <mergeCell ref="D17:D18"/>
    <mergeCell ref="E17:E18"/>
    <mergeCell ref="F17:F18"/>
    <mergeCell ref="G17:G18"/>
    <mergeCell ref="H17:H18"/>
    <mergeCell ref="I17:I18"/>
    <mergeCell ref="J17:J18"/>
  </mergeCells>
  <conditionalFormatting sqref="B1100">
    <cfRule type="cellIs" priority="7" dxfId="7" operator="equal" stopIfTrue="1">
      <formula>"ANULA*.*"</formula>
    </cfRule>
  </conditionalFormatting>
  <conditionalFormatting sqref="B1101">
    <cfRule type="cellIs" priority="6" dxfId="7" operator="equal" stopIfTrue="1">
      <formula>"ANULA*.*"</formula>
    </cfRule>
  </conditionalFormatting>
  <conditionalFormatting sqref="B1152">
    <cfRule type="cellIs" priority="5" dxfId="7" operator="equal" stopIfTrue="1">
      <formula>"ANULA*.*"</formula>
    </cfRule>
  </conditionalFormatting>
  <conditionalFormatting sqref="B1153:B1156">
    <cfRule type="cellIs" priority="4" dxfId="7" operator="equal" stopIfTrue="1">
      <formula>"ANULA*.*"</formula>
    </cfRule>
  </conditionalFormatting>
  <conditionalFormatting sqref="B1176:B1183">
    <cfRule type="cellIs" priority="1" dxfId="7" operator="equal" stopIfTrue="1">
      <formula>"ANULA*.*"</formula>
    </cfRule>
  </conditionalFormatting>
  <conditionalFormatting sqref="B1160">
    <cfRule type="cellIs" priority="3" dxfId="7" operator="equal" stopIfTrue="1">
      <formula>"ANULA*.*"</formula>
    </cfRule>
  </conditionalFormatting>
  <conditionalFormatting sqref="B1175">
    <cfRule type="cellIs" priority="2" dxfId="7" operator="equal" stopIfTrue="1">
      <formula>"ANULA*.*"</formula>
    </cfRule>
  </conditionalFormatting>
  <dataValidations count="1">
    <dataValidation type="textLength" allowBlank="1" showInputMessage="1" showErrorMessage="1" promptTitle="Cualquier contenido" error="Escriba un texto " sqref="B523:B531 B568:B570 B613 B558 B534:B544 B583:B585 B562 B595 B549 B639:B640 B793:B794 B815 B820:B823 B818 B746:B753 B743:B744 B701 B730:B737 B703:B727 B682 B649:B654 B646:B647 B658:B667 B642:B644 B632:B637">
      <formula1>0</formula1>
      <formula2>3500</formula2>
    </dataValidation>
  </dataValidations>
  <hyperlinks>
    <hyperlink ref="B12" r:id="rId1" display="www.saludcapital.gov.co"/>
  </hyperlinks>
  <printOptions horizontalCentered="1" verticalCentered="1"/>
  <pageMargins left="0.11811023622047245" right="0.11811023622047245" top="0" bottom="0" header="0.31496062992125984" footer="0.31496062992125984"/>
  <pageSetup orientation="landscape" paperSize="14" scale="40" r:id="rId5"/>
  <rowBreaks count="1" manualBreakCount="1">
    <brk id="2065" max="30"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Sanchez Rios, Edilberto</dc:creator>
  <cp:keywords/>
  <dc:description/>
  <cp:lastModifiedBy>User</cp:lastModifiedBy>
  <cp:lastPrinted>2015-01-20T14:10:10Z</cp:lastPrinted>
  <dcterms:created xsi:type="dcterms:W3CDTF">2015-01-20T06:27:35Z</dcterms:created>
  <dcterms:modified xsi:type="dcterms:W3CDTF">2015-01-22T19:39:03Z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0x0101002F01BAD02303B945B96BA2D107AF1C3E</vt:lpwstr>
  </property>
</Properties>
</file>